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s" sheetId="1" state="visible" r:id="rId1"/>
    <sheet xmlns:r="http://schemas.openxmlformats.org/officeDocument/2006/relationships" name="Analysis" sheetId="2" state="visible" r:id="rId2"/>
    <sheet xmlns:r="http://schemas.openxmlformats.org/officeDocument/2006/relationships" name="Hold and sale" sheetId="3" state="visible" r:id="rId3"/>
    <sheet xmlns:r="http://schemas.openxmlformats.org/officeDocument/2006/relationships" name="Amortization" sheetId="4" state="visible" r:id="rId4"/>
  </sheets>
  <definedNames>
    <definedName name="Price">Inputs!$B$2</definedName>
    <definedName name="Rent">Inputs!$B$3</definedName>
    <definedName name="OtherIncome">Inputs!$B$4</definedName>
    <definedName name="Vacancy">Inputs!$B$5</definedName>
    <definedName name="PropertyTax">Inputs!$B$6</definedName>
    <definedName name="Insurance">Inputs!$B$7</definedName>
    <definedName name="HOA">Inputs!$B$8</definedName>
    <definedName name="Repairs">Inputs!$B$9</definedName>
    <definedName name="CapEx">Inputs!$B$10</definedName>
    <definedName name="Management">Inputs!$B$11</definedName>
    <definedName name="DownPct">Inputs!$B$12</definedName>
    <definedName name="Rate">Inputs!$B$13</definedName>
    <definedName name="TermYears">Inputs!$B$14</definedName>
    <definedName name="Closing">Inputs!$B$15</definedName>
    <definedName name="DSCRTarget">Inputs!$B$16</definedName>
    <definedName name="Appreciation">Inputs!$B$17</definedName>
    <definedName name="RentGrowth">Inputs!$B$18</definedName>
    <definedName name="CostGrowth">Inputs!$B$19</definedName>
    <definedName name="SellCost">Inputs!$B$20</definedName>
    <definedName name="GSI">Analysis!$B$2</definedName>
    <definedName name="VacancyLoss">Analysis!$B$3</definedName>
    <definedName name="EGI">Analysis!$B$4</definedName>
    <definedName name="FixedCosts">Analysis!$B$5</definedName>
    <definedName name="RepairsCapEx">Analysis!$B$6</definedName>
    <definedName name="MgmtCost">Analysis!$B$7</definedName>
    <definedName name="OpEx">Analysis!$B$8</definedName>
    <definedName name="NOI">Analysis!$B$9</definedName>
    <definedName name="CapRate">Analysis!$B$10</definedName>
    <definedName name="Loan">Analysis!$B$11</definedName>
    <definedName name="PandI">Analysis!$B$12</definedName>
    <definedName name="DebtService">Analysis!$B$13</definedName>
    <definedName name="CashFlow">Analysis!$B$14</definedName>
    <definedName name="CashFlowMo">Analysis!$B$15</definedName>
    <definedName name="CashIn">Analysis!$B$16</definedName>
    <definedName name="CoC">Analysis!$B$17</definedName>
    <definedName name="PITIA">Analysis!$B$18</definedName>
    <definedName name="LenderDSCR">Analysis!$B$19</definedName>
    <definedName name="NOIDSCR">Analysis!$B$20</definedName>
    <definedName name="MaxLoan">Analysis!$B$21</definedName>
    <definedName name="DownNeeded">Analysis!$B$22</definedName>
    <definedName name="OnePct">Analysis!$B$23</definedName>
    <definedName name="GRM">Analysis!$B$24</definedName>
    <definedName name="BreakEven">Analysis!$B$25</definedName>
    <definedName name="Interest1">Analysis!$B$26</definedName>
    <definedName name="IRR_5yr">Analysis!$B$27</definedName>
    <definedName name="IRR_10yr">Analysis!$B$28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"/>
    <numFmt numFmtId="165" formatCode="0.0%"/>
    <numFmt numFmtId="166" formatCode="0.000%"/>
    <numFmt numFmtId="167" formatCode="0.0"/>
    <numFmt numFmtId="168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164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1" fontId="0" fillId="0" borderId="0" applyAlignment="1" pivotButton="0" quotePrefix="0" xfId="0">
      <alignment horizontal="right"/>
    </xf>
    <xf numFmtId="2" fontId="0" fillId="0" borderId="0" applyAlignment="1" pivotButton="0" quotePrefix="0" xfId="0">
      <alignment horizontal="right"/>
    </xf>
    <xf numFmtId="164" fontId="1" fillId="0" borderId="0" applyAlignment="1" pivotButton="0" quotePrefix="0" xfId="0">
      <alignment horizontal="right"/>
    </xf>
    <xf numFmtId="10" fontId="1" fillId="0" borderId="0" applyAlignment="1" pivotButton="0" quotePrefix="0" xfId="0">
      <alignment horizontal="right"/>
    </xf>
    <xf numFmtId="2" fontId="1" fillId="0" borderId="0" applyAlignment="1" pivotButton="0" quotePrefix="0" xfId="0">
      <alignment horizontal="right"/>
    </xf>
    <xf numFmtId="9" fontId="0" fillId="0" borderId="0" applyAlignment="1" pivotButton="0" quotePrefix="0" xfId="0">
      <alignment horizontal="right"/>
    </xf>
    <xf numFmtId="10" fontId="0" fillId="0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pivotButton="0" quotePrefix="0" xfId="0"/>
    <xf numFmtId="168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62" customWidth="1" min="3" max="3"/>
  </cols>
  <sheetData>
    <row r="1">
      <c r="A1" s="1" t="inlineStr">
        <is>
          <t>Input</t>
        </is>
      </c>
      <c r="B1" s="1" t="inlineStr">
        <is>
          <t>Value</t>
        </is>
      </c>
      <c r="C1" s="1" t="inlineStr">
        <is>
          <t>Where the default comes from</t>
        </is>
      </c>
    </row>
    <row r="2">
      <c r="A2" t="inlineStr">
        <is>
          <t>Purchase price</t>
        </is>
      </c>
      <c r="B2" s="2" t="n">
        <v>205000</v>
      </c>
      <c r="C2" t="inlineStr">
        <is>
          <t>Sample deal: ZIP 46219, Indianapolis (Marion County, IN), 3 bed</t>
        </is>
      </c>
    </row>
    <row r="3">
      <c r="A3" t="inlineStr">
        <is>
          <t>Monthly rent</t>
        </is>
      </c>
      <c r="B3" s="2" t="n">
        <v>1840</v>
      </c>
      <c r="C3" t="inlineStr">
        <is>
          <t>HUD FY2027 Small Area FMR, ZIP 46219, 3 bed</t>
        </is>
      </c>
    </row>
    <row r="4">
      <c r="A4" t="inlineStr">
        <is>
          <t>Other income, monthly</t>
        </is>
      </c>
      <c r="B4" s="2" t="n">
        <v>0</v>
      </c>
      <c r="C4" t="inlineStr"/>
    </row>
    <row r="5">
      <c r="A5" t="inlineStr">
        <is>
          <t>Vacancy, % of gross rent</t>
        </is>
      </c>
      <c r="B5" s="3" t="n">
        <v>0.05</v>
      </c>
      <c r="C5" t="inlineStr"/>
    </row>
    <row r="6">
      <c r="A6" t="inlineStr">
        <is>
          <t>Property tax, yearly</t>
        </is>
      </c>
      <c r="B6" s="2" t="n">
        <v>1855</v>
      </c>
      <c r="C6" t="inlineStr">
        <is>
          <t>Marion County effective rate 0.905% x price (ACS 2020-2024)</t>
        </is>
      </c>
    </row>
    <row r="7">
      <c r="A7" t="inlineStr">
        <is>
          <t>Insurance, yearly</t>
        </is>
      </c>
      <c r="B7" s="2" t="n">
        <v>1259</v>
      </c>
      <c r="C7" t="inlineStr">
        <is>
          <t>Indiana HO-3 average premium (NAIC, 2023 data)</t>
        </is>
      </c>
    </row>
    <row r="8">
      <c r="A8" t="inlineStr">
        <is>
          <t>HOA, monthly</t>
        </is>
      </c>
      <c r="B8" s="2" t="n">
        <v>0</v>
      </c>
      <c r="C8" t="inlineStr"/>
    </row>
    <row r="9">
      <c r="A9" t="inlineStr">
        <is>
          <t>Repairs, % of gross rent</t>
        </is>
      </c>
      <c r="B9" s="3" t="n">
        <v>0.05</v>
      </c>
      <c r="C9" t="inlineStr"/>
    </row>
    <row r="10">
      <c r="A10" t="inlineStr">
        <is>
          <t>Capital reserve, % of gross rent</t>
        </is>
      </c>
      <c r="B10" s="3" t="n">
        <v>0.05</v>
      </c>
      <c r="C10" t="inlineStr"/>
    </row>
    <row r="11">
      <c r="A11" t="inlineStr">
        <is>
          <t>Management, % of collected rent</t>
        </is>
      </c>
      <c r="B11" s="3" t="n">
        <v>0.08</v>
      </c>
      <c r="C11" t="inlineStr"/>
    </row>
    <row r="12">
      <c r="A12" t="inlineStr">
        <is>
          <t>Down payment, % of price</t>
        </is>
      </c>
      <c r="B12" s="3" t="n">
        <v>0.25</v>
      </c>
      <c r="C12" t="inlineStr"/>
    </row>
    <row r="13">
      <c r="A13" t="inlineStr">
        <is>
          <t>Interest rate</t>
        </is>
      </c>
      <c r="B13" s="4" t="n">
        <v>0.0725</v>
      </c>
      <c r="C13" t="inlineStr"/>
    </row>
    <row r="14">
      <c r="A14" t="inlineStr">
        <is>
          <t>Loan term, years</t>
        </is>
      </c>
      <c r="B14" s="5" t="n">
        <v>30</v>
      </c>
      <c r="C14" t="inlineStr"/>
    </row>
    <row r="15">
      <c r="A15" t="inlineStr">
        <is>
          <t>Closing costs, points</t>
        </is>
      </c>
      <c r="B15" s="2">
        <f>0.03*Price</f>
        <v/>
      </c>
      <c r="C15" t="inlineStr">
        <is>
          <t>3% of price unless you type a number</t>
        </is>
      </c>
    </row>
    <row r="16">
      <c r="A16" t="inlineStr">
        <is>
          <t>DSCR target</t>
        </is>
      </c>
      <c r="B16" s="6" t="n">
        <v>1.25</v>
      </c>
      <c r="C16" t="inlineStr">
        <is>
          <t>What a DSCR lender asks for</t>
        </is>
      </c>
    </row>
    <row r="17">
      <c r="A17" t="inlineStr">
        <is>
          <t>Appreciation, yearly</t>
        </is>
      </c>
      <c r="B17" s="3" t="n">
        <v>0.03</v>
      </c>
      <c r="C17" t="inlineStr"/>
    </row>
    <row r="18">
      <c r="A18" t="inlineStr">
        <is>
          <t>Rent growth, yearly</t>
        </is>
      </c>
      <c r="B18" s="3" t="n">
        <v>0.03</v>
      </c>
      <c r="C18" t="inlineStr"/>
    </row>
    <row r="19">
      <c r="A19" t="inlineStr">
        <is>
          <t>Cost growth, yearly (tax, insurance, HOA)</t>
        </is>
      </c>
      <c r="B19" s="3" t="n">
        <v>0.03</v>
      </c>
      <c r="C19" t="inlineStr"/>
    </row>
    <row r="20">
      <c r="A20" t="inlineStr">
        <is>
          <t>Selling costs, % of sale price</t>
        </is>
      </c>
      <c r="B20" s="3" t="n">
        <v>0.06</v>
      </c>
      <c r="C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70" customWidth="1" min="3" max="3"/>
  </cols>
  <sheetData>
    <row r="1">
      <c r="A1" s="1" t="inlineStr">
        <is>
          <t>Line</t>
        </is>
      </c>
      <c r="B1" s="1" t="inlineStr">
        <is>
          <t>Value</t>
        </is>
      </c>
      <c r="C1" s="1" t="inlineStr">
        <is>
          <t>Formula</t>
        </is>
      </c>
    </row>
    <row r="2">
      <c r="A2" t="inlineStr">
        <is>
          <t>Gross scheduled income (GSI)</t>
        </is>
      </c>
      <c r="B2" s="2">
        <f>12*(Rent+OtherIncome)</f>
        <v/>
      </c>
      <c r="C2" t="inlineStr">
        <is>
          <t>12 x (rent + other income)</t>
        </is>
      </c>
    </row>
    <row r="3">
      <c r="A3" t="inlineStr">
        <is>
          <t>Vacancy</t>
        </is>
      </c>
      <c r="B3" s="2">
        <f>GSI*Vacancy</f>
        <v/>
      </c>
      <c r="C3" t="inlineStr">
        <is>
          <t>GSI x vacancy</t>
        </is>
      </c>
    </row>
    <row r="4">
      <c r="A4" t="inlineStr">
        <is>
          <t>Effective gross income (EGI)</t>
        </is>
      </c>
      <c r="B4" s="2">
        <f>GSI-VacancyLoss</f>
        <v/>
      </c>
      <c r="C4" t="inlineStr">
        <is>
          <t>GSI - vacancy</t>
        </is>
      </c>
    </row>
    <row r="5">
      <c r="A5" t="inlineStr">
        <is>
          <t>Tax, insurance, HOA</t>
        </is>
      </c>
      <c r="B5" s="2">
        <f>PropertyTax+Insurance+12*HOA</f>
        <v/>
      </c>
      <c r="C5" t="inlineStr">
        <is>
          <t>tax + insurance + 12 x HOA</t>
        </is>
      </c>
    </row>
    <row r="6">
      <c r="A6" t="inlineStr">
        <is>
          <t>Repairs and capital reserve</t>
        </is>
      </c>
      <c r="B6" s="2">
        <f>GSI*(Repairs+CapEx)</f>
        <v/>
      </c>
      <c r="C6" t="inlineStr">
        <is>
          <t>GSI x (repairs + capex)</t>
        </is>
      </c>
    </row>
    <row r="7">
      <c r="A7" t="inlineStr">
        <is>
          <t>Management</t>
        </is>
      </c>
      <c r="B7" s="2">
        <f>EGI*Management</f>
        <v/>
      </c>
      <c r="C7" t="inlineStr">
        <is>
          <t>EGI x management</t>
        </is>
      </c>
    </row>
    <row r="8">
      <c r="A8" t="inlineStr">
        <is>
          <t>Operating expenses</t>
        </is>
      </c>
      <c r="B8" s="2">
        <f>FixedCosts+RepairsCapEx+MgmtCost</f>
        <v/>
      </c>
      <c r="C8" t="inlineStr">
        <is>
          <t>sum of the three lines above</t>
        </is>
      </c>
    </row>
    <row r="9">
      <c r="A9" s="1" t="inlineStr">
        <is>
          <t>Net operating income (NOI)</t>
        </is>
      </c>
      <c r="B9" s="7">
        <f>EGI-OpEx</f>
        <v/>
      </c>
      <c r="C9" t="inlineStr">
        <is>
          <t>EGI - operating expenses</t>
        </is>
      </c>
    </row>
    <row r="10">
      <c r="A10" s="1" t="inlineStr">
        <is>
          <t>Cap rate</t>
        </is>
      </c>
      <c r="B10" s="8">
        <f>IF(Price&gt;0,NOI/Price,"")</f>
        <v/>
      </c>
      <c r="C10" t="inlineStr">
        <is>
          <t>NOI / price</t>
        </is>
      </c>
    </row>
    <row r="11">
      <c r="A11" t="inlineStr">
        <is>
          <t>Loan amount</t>
        </is>
      </c>
      <c r="B11" s="2">
        <f>Price*(1-DownPct)</f>
        <v/>
      </c>
      <c r="C11" t="inlineStr">
        <is>
          <t>price x (1 - down)</t>
        </is>
      </c>
    </row>
    <row r="12">
      <c r="A12" t="inlineStr">
        <is>
          <t>Principal and interest, monthly</t>
        </is>
      </c>
      <c r="B12" s="2">
        <f>IF(Loan&gt;0,PMT(Rate/12,ROUND(TermYears*12,0),-Loan),0)</f>
        <v/>
      </c>
      <c r="C12" t="inlineStr">
        <is>
          <t>standard amortisation</t>
        </is>
      </c>
    </row>
    <row r="13">
      <c r="A13" t="inlineStr">
        <is>
          <t>Debt service, yearly</t>
        </is>
      </c>
      <c r="B13" s="2">
        <f>12*PandI</f>
        <v/>
      </c>
      <c r="C13" t="inlineStr">
        <is>
          <t>12 x P&amp;I</t>
        </is>
      </c>
    </row>
    <row r="14">
      <c r="A14" t="inlineStr">
        <is>
          <t>Cash flow, yearly</t>
        </is>
      </c>
      <c r="B14" s="2">
        <f>NOI-DebtService</f>
        <v/>
      </c>
      <c r="C14" t="inlineStr">
        <is>
          <t>NOI - debt service</t>
        </is>
      </c>
    </row>
    <row r="15">
      <c r="A15" s="1" t="inlineStr">
        <is>
          <t>Cash flow, monthly</t>
        </is>
      </c>
      <c r="B15" s="7">
        <f>CashFlow/12</f>
        <v/>
      </c>
      <c r="C15" t="inlineStr">
        <is>
          <t>cash flow / 12</t>
        </is>
      </c>
    </row>
    <row r="16">
      <c r="A16" t="inlineStr">
        <is>
          <t>Cash in</t>
        </is>
      </c>
      <c r="B16" s="2">
        <f>Price*DownPct+Closing</f>
        <v/>
      </c>
      <c r="C16" t="inlineStr">
        <is>
          <t>down payment + closing</t>
        </is>
      </c>
    </row>
    <row r="17">
      <c r="A17" s="1" t="inlineStr">
        <is>
          <t>Cash-on-cash return</t>
        </is>
      </c>
      <c r="B17" s="8">
        <f>IF(CashIn&gt;0,CashFlow/CashIn,"")</f>
        <v/>
      </c>
      <c r="C17" t="inlineStr">
        <is>
          <t>cash flow / cash in</t>
        </is>
      </c>
    </row>
    <row r="18">
      <c r="A18" t="inlineStr">
        <is>
          <t>PITIA, monthly</t>
        </is>
      </c>
      <c r="B18" s="2">
        <f>PandI+PropertyTax/12+Insurance/12+HOA</f>
        <v/>
      </c>
      <c r="C18" t="inlineStr">
        <is>
          <t>P&amp;I + tax/12 + insurance/12 + HOA</t>
        </is>
      </c>
    </row>
    <row r="19">
      <c r="A19" s="1" t="inlineStr">
        <is>
          <t>Lender DSCR</t>
        </is>
      </c>
      <c r="B19" s="9">
        <f>IF(PITIA&gt;0,Rent/PITIA,"")</f>
        <v/>
      </c>
      <c r="C19" t="inlineStr">
        <is>
          <t>rent / PITIA</t>
        </is>
      </c>
    </row>
    <row r="20">
      <c r="A20" t="inlineStr">
        <is>
          <t>NOI DSCR</t>
        </is>
      </c>
      <c r="B20" s="6">
        <f>IF(DebtService&gt;0,NOI/DebtService,"")</f>
        <v/>
      </c>
      <c r="C20" t="inlineStr">
        <is>
          <t>NOI / debt service</t>
        </is>
      </c>
    </row>
    <row r="21">
      <c r="A21" t="inlineStr">
        <is>
          <t>Max loan at the DSCR target</t>
        </is>
      </c>
      <c r="B21" s="2">
        <f>IF(Rent/DSCRTarget-PropertyTax/12-Insurance/12-HOA&gt;0,PV(Rate/12,ROUND(TermYears*12,0),-(Rent/DSCRTarget-PropertyTax/12-Insurance/12-HOA)),0)</f>
        <v/>
      </c>
      <c r="C21" t="inlineStr">
        <is>
          <t>PV over the term of (rent / target - tax/12 - insurance/12 - HOA)</t>
        </is>
      </c>
    </row>
    <row r="22">
      <c r="A22" t="inlineStr">
        <is>
          <t>Down payment that clears the target</t>
        </is>
      </c>
      <c r="B22" s="10">
        <f>IF(Price&gt;0,MAX(0,ROUNDUP((1-MaxLoan/Price)*100-0.000000001,0))/100,"")</f>
        <v/>
      </c>
      <c r="C22" t="inlineStr">
        <is>
          <t>1 - max loan / price, rounded up</t>
        </is>
      </c>
    </row>
    <row r="23">
      <c r="A23" t="inlineStr">
        <is>
          <t>1% rule</t>
        </is>
      </c>
      <c r="B23" s="11">
        <f>IF(Price&gt;0,Rent/Price,"")</f>
        <v/>
      </c>
      <c r="C23" t="inlineStr">
        <is>
          <t>rent / price</t>
        </is>
      </c>
    </row>
    <row r="24">
      <c r="A24" t="inlineStr">
        <is>
          <t>Gross rent multiplier (GRM)</t>
        </is>
      </c>
      <c r="B24" s="12">
        <f>IF(GSI&gt;0,Price/GSI,"")</f>
        <v/>
      </c>
      <c r="C24" t="inlineStr">
        <is>
          <t>price / GSI</t>
        </is>
      </c>
    </row>
    <row r="25">
      <c r="A25" t="inlineStr">
        <is>
          <t>Break-even occupancy</t>
        </is>
      </c>
      <c r="B25" s="10">
        <f>IF(GSI*(1-Management)&gt;0,(FixedCosts+RepairsCapEx+DebtService)/(GSI*(1-Management)),"")</f>
        <v/>
      </c>
      <c r="C25" t="inlineStr">
        <is>
          <t>(fixed costs + GSI x (repairs + capex) + debt service) / (GSI x (1 - management))</t>
        </is>
      </c>
    </row>
    <row r="26">
      <c r="A26" t="inlineStr">
        <is>
          <t>Year-1 interest</t>
        </is>
      </c>
      <c r="B26" s="2">
        <f>IF(DebtService&gt;0,DebtService-(Loan-'Hold and sale'!C4),0)</f>
        <v/>
      </c>
      <c r="C26" t="inlineStr">
        <is>
          <t>debt service - year-1 principal</t>
        </is>
      </c>
    </row>
    <row r="27">
      <c r="A27" t="inlineStr">
        <is>
          <t>IRR, 5-year hold</t>
        </is>
      </c>
      <c r="B27" s="3">
        <f>IFERROR(IRR('Hold and sale'!I3:I8),"")</f>
        <v/>
      </c>
      <c r="C27" t="inlineStr">
        <is>
          <t>IRR of the 5-year flows (Hold and sale sheet)</t>
        </is>
      </c>
    </row>
    <row r="28">
      <c r="A28" t="inlineStr">
        <is>
          <t>IRR, 10-year hold</t>
        </is>
      </c>
      <c r="B28" s="3">
        <f>IFERROR(IRR('Hold and sale'!J3:J13),"")</f>
        <v/>
      </c>
      <c r="C28" t="inlineStr">
        <is>
          <t>IRR of the 10-year flows (Hold and sale sheet)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5" customWidth="1" min="4" max="4"/>
    <col width="16" customWidth="1" min="5" max="5"/>
    <col width="13" customWidth="1" min="6" max="6"/>
    <col width="26" customWidth="1" min="7" max="7"/>
    <col width="3" customWidth="1" min="8" max="8"/>
    <col width="14" customWidth="1" min="9" max="9"/>
    <col width="14" customWidth="1" min="10" max="10"/>
  </cols>
  <sheetData>
    <row r="1">
      <c r="A1" s="1" t="inlineStr">
        <is>
          <t>Year</t>
        </is>
      </c>
      <c r="B1" s="1" t="inlineStr">
        <is>
          <t>Gross rent</t>
        </is>
      </c>
      <c r="C1" s="1" t="inlineStr">
        <is>
          <t>Loan balance</t>
        </is>
      </c>
      <c r="D1" s="1" t="inlineStr">
        <is>
          <t>Collected rent</t>
        </is>
      </c>
      <c r="E1" s="1" t="inlineStr">
        <is>
          <t>Operating costs</t>
        </is>
      </c>
      <c r="F1" s="1" t="inlineStr">
        <is>
          <t>Cash flow</t>
        </is>
      </c>
      <c r="G1" s="1" t="inlineStr">
        <is>
          <t>Sale, net of costs and loan</t>
        </is>
      </c>
      <c r="H1" s="1" t="inlineStr"/>
      <c r="I1" s="1" t="inlineStr">
        <is>
          <t>5-year flows</t>
        </is>
      </c>
      <c r="J1" s="1" t="inlineStr">
        <is>
          <t>10-year flows</t>
        </is>
      </c>
    </row>
    <row r="2">
      <c r="A2" t="inlineStr">
        <is>
          <t>Rent and costs grow yearly; the sale is in the last year of each hold.</t>
        </is>
      </c>
    </row>
    <row r="3">
      <c r="A3" s="13" t="n">
        <v>0</v>
      </c>
      <c r="C3" s="2">
        <f>Loan</f>
        <v/>
      </c>
      <c r="I3" s="2">
        <f>-CashIn</f>
        <v/>
      </c>
      <c r="J3" s="2">
        <f>-CashIn</f>
        <v/>
      </c>
    </row>
    <row r="4">
      <c r="A4" s="13" t="n">
        <v>1</v>
      </c>
      <c r="B4" s="2">
        <f>GSI*(1+RentGrowth)^(A4-1)</f>
        <v/>
      </c>
      <c r="C4" s="2">
        <f>IF(Loan&gt;0,MAX(0,FV(Rate/12,12*A4,PandI,-Loan)),0)</f>
        <v/>
      </c>
      <c r="D4" s="2">
        <f>B4*(1-Vacancy)</f>
        <v/>
      </c>
      <c r="E4" s="2">
        <f>FixedCosts*(1+CostGrowth)^(A4-1)+B4*(Repairs+CapEx)+D4*Management</f>
        <v/>
      </c>
      <c r="F4" s="2">
        <f>D4-E4-DebtService</f>
        <v/>
      </c>
      <c r="G4" s="2">
        <f>Price*(1+Appreciation)^A4*(1-SellCost)-C4</f>
        <v/>
      </c>
      <c r="I4" s="2">
        <f>F4</f>
        <v/>
      </c>
      <c r="J4" s="2">
        <f>F4</f>
        <v/>
      </c>
    </row>
    <row r="5">
      <c r="A5" s="13" t="n">
        <v>2</v>
      </c>
      <c r="B5" s="2">
        <f>GSI*(1+RentGrowth)^(A5-1)</f>
        <v/>
      </c>
      <c r="C5" s="2">
        <f>IF(Loan&gt;0,MAX(0,FV(Rate/12,12*A5,PandI,-Loan)),0)</f>
        <v/>
      </c>
      <c r="D5" s="2">
        <f>B5*(1-Vacancy)</f>
        <v/>
      </c>
      <c r="E5" s="2">
        <f>FixedCosts*(1+CostGrowth)^(A5-1)+B5*(Repairs+CapEx)+D5*Management</f>
        <v/>
      </c>
      <c r="F5" s="2">
        <f>D5-E5-DebtService</f>
        <v/>
      </c>
      <c r="G5" s="2">
        <f>Price*(1+Appreciation)^A5*(1-SellCost)-C5</f>
        <v/>
      </c>
      <c r="I5" s="2">
        <f>F5</f>
        <v/>
      </c>
      <c r="J5" s="2">
        <f>F5</f>
        <v/>
      </c>
    </row>
    <row r="6">
      <c r="A6" s="13" t="n">
        <v>3</v>
      </c>
      <c r="B6" s="2">
        <f>GSI*(1+RentGrowth)^(A6-1)</f>
        <v/>
      </c>
      <c r="C6" s="2">
        <f>IF(Loan&gt;0,MAX(0,FV(Rate/12,12*A6,PandI,-Loan)),0)</f>
        <v/>
      </c>
      <c r="D6" s="2">
        <f>B6*(1-Vacancy)</f>
        <v/>
      </c>
      <c r="E6" s="2">
        <f>FixedCosts*(1+CostGrowth)^(A6-1)+B6*(Repairs+CapEx)+D6*Management</f>
        <v/>
      </c>
      <c r="F6" s="2">
        <f>D6-E6-DebtService</f>
        <v/>
      </c>
      <c r="G6" s="2">
        <f>Price*(1+Appreciation)^A6*(1-SellCost)-C6</f>
        <v/>
      </c>
      <c r="I6" s="2">
        <f>F6</f>
        <v/>
      </c>
      <c r="J6" s="2">
        <f>F6</f>
        <v/>
      </c>
    </row>
    <row r="7">
      <c r="A7" s="13" t="n">
        <v>4</v>
      </c>
      <c r="B7" s="2">
        <f>GSI*(1+RentGrowth)^(A7-1)</f>
        <v/>
      </c>
      <c r="C7" s="2">
        <f>IF(Loan&gt;0,MAX(0,FV(Rate/12,12*A7,PandI,-Loan)),0)</f>
        <v/>
      </c>
      <c r="D7" s="2">
        <f>B7*(1-Vacancy)</f>
        <v/>
      </c>
      <c r="E7" s="2">
        <f>FixedCosts*(1+CostGrowth)^(A7-1)+B7*(Repairs+CapEx)+D7*Management</f>
        <v/>
      </c>
      <c r="F7" s="2">
        <f>D7-E7-DebtService</f>
        <v/>
      </c>
      <c r="G7" s="2">
        <f>Price*(1+Appreciation)^A7*(1-SellCost)-C7</f>
        <v/>
      </c>
      <c r="I7" s="2">
        <f>F7</f>
        <v/>
      </c>
      <c r="J7" s="2">
        <f>F7</f>
        <v/>
      </c>
    </row>
    <row r="8">
      <c r="A8" s="13" t="n">
        <v>5</v>
      </c>
      <c r="B8" s="2">
        <f>GSI*(1+RentGrowth)^(A8-1)</f>
        <v/>
      </c>
      <c r="C8" s="2">
        <f>IF(Loan&gt;0,MAX(0,FV(Rate/12,12*A8,PandI,-Loan)),0)</f>
        <v/>
      </c>
      <c r="D8" s="2">
        <f>B8*(1-Vacancy)</f>
        <v/>
      </c>
      <c r="E8" s="2">
        <f>FixedCosts*(1+CostGrowth)^(A8-1)+B8*(Repairs+CapEx)+D8*Management</f>
        <v/>
      </c>
      <c r="F8" s="2">
        <f>D8-E8-DebtService</f>
        <v/>
      </c>
      <c r="G8" s="2">
        <f>Price*(1+Appreciation)^A8*(1-SellCost)-C8</f>
        <v/>
      </c>
      <c r="I8" s="2">
        <f>F8+G8</f>
        <v/>
      </c>
      <c r="J8" s="2">
        <f>F8</f>
        <v/>
      </c>
    </row>
    <row r="9">
      <c r="A9" s="13" t="n">
        <v>6</v>
      </c>
      <c r="B9" s="2">
        <f>GSI*(1+RentGrowth)^(A9-1)</f>
        <v/>
      </c>
      <c r="C9" s="2">
        <f>IF(Loan&gt;0,MAX(0,FV(Rate/12,12*A9,PandI,-Loan)),0)</f>
        <v/>
      </c>
      <c r="D9" s="2">
        <f>B9*(1-Vacancy)</f>
        <v/>
      </c>
      <c r="E9" s="2">
        <f>FixedCosts*(1+CostGrowth)^(A9-1)+B9*(Repairs+CapEx)+D9*Management</f>
        <v/>
      </c>
      <c r="F9" s="2">
        <f>D9-E9-DebtService</f>
        <v/>
      </c>
      <c r="G9" s="2">
        <f>Price*(1+Appreciation)^A9*(1-SellCost)-C9</f>
        <v/>
      </c>
      <c r="I9" s="14" t="n"/>
      <c r="J9" s="2">
        <f>F9</f>
        <v/>
      </c>
    </row>
    <row r="10">
      <c r="A10" s="13" t="n">
        <v>7</v>
      </c>
      <c r="B10" s="2">
        <f>GSI*(1+RentGrowth)^(A10-1)</f>
        <v/>
      </c>
      <c r="C10" s="2">
        <f>IF(Loan&gt;0,MAX(0,FV(Rate/12,12*A10,PandI,-Loan)),0)</f>
        <v/>
      </c>
      <c r="D10" s="2">
        <f>B10*(1-Vacancy)</f>
        <v/>
      </c>
      <c r="E10" s="2">
        <f>FixedCosts*(1+CostGrowth)^(A10-1)+B10*(Repairs+CapEx)+D10*Management</f>
        <v/>
      </c>
      <c r="F10" s="2">
        <f>D10-E10-DebtService</f>
        <v/>
      </c>
      <c r="G10" s="2">
        <f>Price*(1+Appreciation)^A10*(1-SellCost)-C10</f>
        <v/>
      </c>
      <c r="I10" s="14" t="n"/>
      <c r="J10" s="2">
        <f>F10</f>
        <v/>
      </c>
    </row>
    <row r="11">
      <c r="A11" s="13" t="n">
        <v>8</v>
      </c>
      <c r="B11" s="2">
        <f>GSI*(1+RentGrowth)^(A11-1)</f>
        <v/>
      </c>
      <c r="C11" s="2">
        <f>IF(Loan&gt;0,MAX(0,FV(Rate/12,12*A11,PandI,-Loan)),0)</f>
        <v/>
      </c>
      <c r="D11" s="2">
        <f>B11*(1-Vacancy)</f>
        <v/>
      </c>
      <c r="E11" s="2">
        <f>FixedCosts*(1+CostGrowth)^(A11-1)+B11*(Repairs+CapEx)+D11*Management</f>
        <v/>
      </c>
      <c r="F11" s="2">
        <f>D11-E11-DebtService</f>
        <v/>
      </c>
      <c r="G11" s="2">
        <f>Price*(1+Appreciation)^A11*(1-SellCost)-C11</f>
        <v/>
      </c>
      <c r="I11" s="14" t="n"/>
      <c r="J11" s="2">
        <f>F11</f>
        <v/>
      </c>
    </row>
    <row r="12">
      <c r="A12" s="13" t="n">
        <v>9</v>
      </c>
      <c r="B12" s="2">
        <f>GSI*(1+RentGrowth)^(A12-1)</f>
        <v/>
      </c>
      <c r="C12" s="2">
        <f>IF(Loan&gt;0,MAX(0,FV(Rate/12,12*A12,PandI,-Loan)),0)</f>
        <v/>
      </c>
      <c r="D12" s="2">
        <f>B12*(1-Vacancy)</f>
        <v/>
      </c>
      <c r="E12" s="2">
        <f>FixedCosts*(1+CostGrowth)^(A12-1)+B12*(Repairs+CapEx)+D12*Management</f>
        <v/>
      </c>
      <c r="F12" s="2">
        <f>D12-E12-DebtService</f>
        <v/>
      </c>
      <c r="G12" s="2">
        <f>Price*(1+Appreciation)^A12*(1-SellCost)-C12</f>
        <v/>
      </c>
      <c r="I12" s="14" t="n"/>
      <c r="J12" s="2">
        <f>F12</f>
        <v/>
      </c>
    </row>
    <row r="13">
      <c r="A13" s="13" t="n">
        <v>10</v>
      </c>
      <c r="B13" s="2">
        <f>GSI*(1+RentGrowth)^(A13-1)</f>
        <v/>
      </c>
      <c r="C13" s="2">
        <f>IF(Loan&gt;0,MAX(0,FV(Rate/12,12*A13,PandI,-Loan)),0)</f>
        <v/>
      </c>
      <c r="D13" s="2">
        <f>B13*(1-Vacancy)</f>
        <v/>
      </c>
      <c r="E13" s="2">
        <f>FixedCosts*(1+CostGrowth)^(A13-1)+B13*(Repairs+CapEx)+D13*Management</f>
        <v/>
      </c>
      <c r="F13" s="2">
        <f>D13-E13-DebtService</f>
        <v/>
      </c>
      <c r="G13" s="2">
        <f>Price*(1+Appreciation)^A13*(1-SellCost)-C13</f>
        <v/>
      </c>
      <c r="I13" s="14" t="n"/>
      <c r="J13" s="2">
        <f>F13+G13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3" customWidth="1" min="3" max="3"/>
    <col width="13" customWidth="1" min="4" max="4"/>
    <col width="15" customWidth="1" min="5" max="5"/>
  </cols>
  <sheetData>
    <row r="1">
      <c r="A1" s="1" t="inlineStr">
        <is>
          <t>Month</t>
        </is>
      </c>
      <c r="B1" s="1" t="inlineStr">
        <is>
          <t>Payment</t>
        </is>
      </c>
      <c r="C1" s="1" t="inlineStr">
        <is>
          <t>Interest</t>
        </is>
      </c>
      <c r="D1" s="1" t="inlineStr">
        <is>
          <t>Principal</t>
        </is>
      </c>
      <c r="E1" s="1" t="inlineStr">
        <is>
          <t>Balance</t>
        </is>
      </c>
    </row>
    <row r="2">
      <c r="A2" s="13" t="n">
        <v>0</v>
      </c>
      <c r="E2" s="2">
        <f>Loan</f>
        <v/>
      </c>
    </row>
    <row r="3">
      <c r="A3" s="13" t="n">
        <v>1</v>
      </c>
      <c r="B3" s="15">
        <f>IF(A3&lt;=ROUND(TermYears*12,0),PandI,0)</f>
        <v/>
      </c>
      <c r="C3" s="15">
        <f>IF(A3&lt;=ROUND(TermYears*12,0),E2*Rate/12,0)</f>
        <v/>
      </c>
      <c r="D3" s="15">
        <f>B3-C3</f>
        <v/>
      </c>
      <c r="E3" s="15">
        <f>MAX(0,E2-D3)</f>
        <v/>
      </c>
    </row>
    <row r="4">
      <c r="A4" s="13" t="n">
        <v>2</v>
      </c>
      <c r="B4" s="15">
        <f>IF(A4&lt;=ROUND(TermYears*12,0),PandI,0)</f>
        <v/>
      </c>
      <c r="C4" s="15">
        <f>IF(A4&lt;=ROUND(TermYears*12,0),E3*Rate/12,0)</f>
        <v/>
      </c>
      <c r="D4" s="15">
        <f>B4-C4</f>
        <v/>
      </c>
      <c r="E4" s="15">
        <f>MAX(0,E3-D4)</f>
        <v/>
      </c>
    </row>
    <row r="5">
      <c r="A5" s="13" t="n">
        <v>3</v>
      </c>
      <c r="B5" s="15">
        <f>IF(A5&lt;=ROUND(TermYears*12,0),PandI,0)</f>
        <v/>
      </c>
      <c r="C5" s="15">
        <f>IF(A5&lt;=ROUND(TermYears*12,0),E4*Rate/12,0)</f>
        <v/>
      </c>
      <c r="D5" s="15">
        <f>B5-C5</f>
        <v/>
      </c>
      <c r="E5" s="15">
        <f>MAX(0,E4-D5)</f>
        <v/>
      </c>
    </row>
    <row r="6">
      <c r="A6" s="13" t="n">
        <v>4</v>
      </c>
      <c r="B6" s="15">
        <f>IF(A6&lt;=ROUND(TermYears*12,0),PandI,0)</f>
        <v/>
      </c>
      <c r="C6" s="15">
        <f>IF(A6&lt;=ROUND(TermYears*12,0),E5*Rate/12,0)</f>
        <v/>
      </c>
      <c r="D6" s="15">
        <f>B6-C6</f>
        <v/>
      </c>
      <c r="E6" s="15">
        <f>MAX(0,E5-D6)</f>
        <v/>
      </c>
    </row>
    <row r="7">
      <c r="A7" s="13" t="n">
        <v>5</v>
      </c>
      <c r="B7" s="15">
        <f>IF(A7&lt;=ROUND(TermYears*12,0),PandI,0)</f>
        <v/>
      </c>
      <c r="C7" s="15">
        <f>IF(A7&lt;=ROUND(TermYears*12,0),E6*Rate/12,0)</f>
        <v/>
      </c>
      <c r="D7" s="15">
        <f>B7-C7</f>
        <v/>
      </c>
      <c r="E7" s="15">
        <f>MAX(0,E6-D7)</f>
        <v/>
      </c>
    </row>
    <row r="8">
      <c r="A8" s="13" t="n">
        <v>6</v>
      </c>
      <c r="B8" s="15">
        <f>IF(A8&lt;=ROUND(TermYears*12,0),PandI,0)</f>
        <v/>
      </c>
      <c r="C8" s="15">
        <f>IF(A8&lt;=ROUND(TermYears*12,0),E7*Rate/12,0)</f>
        <v/>
      </c>
      <c r="D8" s="15">
        <f>B8-C8</f>
        <v/>
      </c>
      <c r="E8" s="15">
        <f>MAX(0,E7-D8)</f>
        <v/>
      </c>
    </row>
    <row r="9">
      <c r="A9" s="13" t="n">
        <v>7</v>
      </c>
      <c r="B9" s="15">
        <f>IF(A9&lt;=ROUND(TermYears*12,0),PandI,0)</f>
        <v/>
      </c>
      <c r="C9" s="15">
        <f>IF(A9&lt;=ROUND(TermYears*12,0),E8*Rate/12,0)</f>
        <v/>
      </c>
      <c r="D9" s="15">
        <f>B9-C9</f>
        <v/>
      </c>
      <c r="E9" s="15">
        <f>MAX(0,E8-D9)</f>
        <v/>
      </c>
    </row>
    <row r="10">
      <c r="A10" s="13" t="n">
        <v>8</v>
      </c>
      <c r="B10" s="15">
        <f>IF(A10&lt;=ROUND(TermYears*12,0),PandI,0)</f>
        <v/>
      </c>
      <c r="C10" s="15">
        <f>IF(A10&lt;=ROUND(TermYears*12,0),E9*Rate/12,0)</f>
        <v/>
      </c>
      <c r="D10" s="15">
        <f>B10-C10</f>
        <v/>
      </c>
      <c r="E10" s="15">
        <f>MAX(0,E9-D10)</f>
        <v/>
      </c>
    </row>
    <row r="11">
      <c r="A11" s="13" t="n">
        <v>9</v>
      </c>
      <c r="B11" s="15">
        <f>IF(A11&lt;=ROUND(TermYears*12,0),PandI,0)</f>
        <v/>
      </c>
      <c r="C11" s="15">
        <f>IF(A11&lt;=ROUND(TermYears*12,0),E10*Rate/12,0)</f>
        <v/>
      </c>
      <c r="D11" s="15">
        <f>B11-C11</f>
        <v/>
      </c>
      <c r="E11" s="15">
        <f>MAX(0,E10-D11)</f>
        <v/>
      </c>
    </row>
    <row r="12">
      <c r="A12" s="13" t="n">
        <v>10</v>
      </c>
      <c r="B12" s="15">
        <f>IF(A12&lt;=ROUND(TermYears*12,0),PandI,0)</f>
        <v/>
      </c>
      <c r="C12" s="15">
        <f>IF(A12&lt;=ROUND(TermYears*12,0),E11*Rate/12,0)</f>
        <v/>
      </c>
      <c r="D12" s="15">
        <f>B12-C12</f>
        <v/>
      </c>
      <c r="E12" s="15">
        <f>MAX(0,E11-D12)</f>
        <v/>
      </c>
    </row>
    <row r="13">
      <c r="A13" s="13" t="n">
        <v>11</v>
      </c>
      <c r="B13" s="15">
        <f>IF(A13&lt;=ROUND(TermYears*12,0),PandI,0)</f>
        <v/>
      </c>
      <c r="C13" s="15">
        <f>IF(A13&lt;=ROUND(TermYears*12,0),E12*Rate/12,0)</f>
        <v/>
      </c>
      <c r="D13" s="15">
        <f>B13-C13</f>
        <v/>
      </c>
      <c r="E13" s="15">
        <f>MAX(0,E12-D13)</f>
        <v/>
      </c>
    </row>
    <row r="14">
      <c r="A14" s="13" t="n">
        <v>12</v>
      </c>
      <c r="B14" s="15">
        <f>IF(A14&lt;=ROUND(TermYears*12,0),PandI,0)</f>
        <v/>
      </c>
      <c r="C14" s="15">
        <f>IF(A14&lt;=ROUND(TermYears*12,0),E13*Rate/12,0)</f>
        <v/>
      </c>
      <c r="D14" s="15">
        <f>B14-C14</f>
        <v/>
      </c>
      <c r="E14" s="15">
        <f>MAX(0,E13-D14)</f>
        <v/>
      </c>
    </row>
    <row r="15">
      <c r="A15" s="13" t="n">
        <v>13</v>
      </c>
      <c r="B15" s="15">
        <f>IF(A15&lt;=ROUND(TermYears*12,0),PandI,0)</f>
        <v/>
      </c>
      <c r="C15" s="15">
        <f>IF(A15&lt;=ROUND(TermYears*12,0),E14*Rate/12,0)</f>
        <v/>
      </c>
      <c r="D15" s="15">
        <f>B15-C15</f>
        <v/>
      </c>
      <c r="E15" s="15">
        <f>MAX(0,E14-D15)</f>
        <v/>
      </c>
    </row>
    <row r="16">
      <c r="A16" s="13" t="n">
        <v>14</v>
      </c>
      <c r="B16" s="15">
        <f>IF(A16&lt;=ROUND(TermYears*12,0),PandI,0)</f>
        <v/>
      </c>
      <c r="C16" s="15">
        <f>IF(A16&lt;=ROUND(TermYears*12,0),E15*Rate/12,0)</f>
        <v/>
      </c>
      <c r="D16" s="15">
        <f>B16-C16</f>
        <v/>
      </c>
      <c r="E16" s="15">
        <f>MAX(0,E15-D16)</f>
        <v/>
      </c>
    </row>
    <row r="17">
      <c r="A17" s="13" t="n">
        <v>15</v>
      </c>
      <c r="B17" s="15">
        <f>IF(A17&lt;=ROUND(TermYears*12,0),PandI,0)</f>
        <v/>
      </c>
      <c r="C17" s="15">
        <f>IF(A17&lt;=ROUND(TermYears*12,0),E16*Rate/12,0)</f>
        <v/>
      </c>
      <c r="D17" s="15">
        <f>B17-C17</f>
        <v/>
      </c>
      <c r="E17" s="15">
        <f>MAX(0,E16-D17)</f>
        <v/>
      </c>
    </row>
    <row r="18">
      <c r="A18" s="13" t="n">
        <v>16</v>
      </c>
      <c r="B18" s="15">
        <f>IF(A18&lt;=ROUND(TermYears*12,0),PandI,0)</f>
        <v/>
      </c>
      <c r="C18" s="15">
        <f>IF(A18&lt;=ROUND(TermYears*12,0),E17*Rate/12,0)</f>
        <v/>
      </c>
      <c r="D18" s="15">
        <f>B18-C18</f>
        <v/>
      </c>
      <c r="E18" s="15">
        <f>MAX(0,E17-D18)</f>
        <v/>
      </c>
    </row>
    <row r="19">
      <c r="A19" s="13" t="n">
        <v>17</v>
      </c>
      <c r="B19" s="15">
        <f>IF(A19&lt;=ROUND(TermYears*12,0),PandI,0)</f>
        <v/>
      </c>
      <c r="C19" s="15">
        <f>IF(A19&lt;=ROUND(TermYears*12,0),E18*Rate/12,0)</f>
        <v/>
      </c>
      <c r="D19" s="15">
        <f>B19-C19</f>
        <v/>
      </c>
      <c r="E19" s="15">
        <f>MAX(0,E18-D19)</f>
        <v/>
      </c>
    </row>
    <row r="20">
      <c r="A20" s="13" t="n">
        <v>18</v>
      </c>
      <c r="B20" s="15">
        <f>IF(A20&lt;=ROUND(TermYears*12,0),PandI,0)</f>
        <v/>
      </c>
      <c r="C20" s="15">
        <f>IF(A20&lt;=ROUND(TermYears*12,0),E19*Rate/12,0)</f>
        <v/>
      </c>
      <c r="D20" s="15">
        <f>B20-C20</f>
        <v/>
      </c>
      <c r="E20" s="15">
        <f>MAX(0,E19-D20)</f>
        <v/>
      </c>
    </row>
    <row r="21">
      <c r="A21" s="13" t="n">
        <v>19</v>
      </c>
      <c r="B21" s="15">
        <f>IF(A21&lt;=ROUND(TermYears*12,0),PandI,0)</f>
        <v/>
      </c>
      <c r="C21" s="15">
        <f>IF(A21&lt;=ROUND(TermYears*12,0),E20*Rate/12,0)</f>
        <v/>
      </c>
      <c r="D21" s="15">
        <f>B21-C21</f>
        <v/>
      </c>
      <c r="E21" s="15">
        <f>MAX(0,E20-D21)</f>
        <v/>
      </c>
    </row>
    <row r="22">
      <c r="A22" s="13" t="n">
        <v>20</v>
      </c>
      <c r="B22" s="15">
        <f>IF(A22&lt;=ROUND(TermYears*12,0),PandI,0)</f>
        <v/>
      </c>
      <c r="C22" s="15">
        <f>IF(A22&lt;=ROUND(TermYears*12,0),E21*Rate/12,0)</f>
        <v/>
      </c>
      <c r="D22" s="15">
        <f>B22-C22</f>
        <v/>
      </c>
      <c r="E22" s="15">
        <f>MAX(0,E21-D22)</f>
        <v/>
      </c>
    </row>
    <row r="23">
      <c r="A23" s="13" t="n">
        <v>21</v>
      </c>
      <c r="B23" s="15">
        <f>IF(A23&lt;=ROUND(TermYears*12,0),PandI,0)</f>
        <v/>
      </c>
      <c r="C23" s="15">
        <f>IF(A23&lt;=ROUND(TermYears*12,0),E22*Rate/12,0)</f>
        <v/>
      </c>
      <c r="D23" s="15">
        <f>B23-C23</f>
        <v/>
      </c>
      <c r="E23" s="15">
        <f>MAX(0,E22-D23)</f>
        <v/>
      </c>
    </row>
    <row r="24">
      <c r="A24" s="13" t="n">
        <v>22</v>
      </c>
      <c r="B24" s="15">
        <f>IF(A24&lt;=ROUND(TermYears*12,0),PandI,0)</f>
        <v/>
      </c>
      <c r="C24" s="15">
        <f>IF(A24&lt;=ROUND(TermYears*12,0),E23*Rate/12,0)</f>
        <v/>
      </c>
      <c r="D24" s="15">
        <f>B24-C24</f>
        <v/>
      </c>
      <c r="E24" s="15">
        <f>MAX(0,E23-D24)</f>
        <v/>
      </c>
    </row>
    <row r="25">
      <c r="A25" s="13" t="n">
        <v>23</v>
      </c>
      <c r="B25" s="15">
        <f>IF(A25&lt;=ROUND(TermYears*12,0),PandI,0)</f>
        <v/>
      </c>
      <c r="C25" s="15">
        <f>IF(A25&lt;=ROUND(TermYears*12,0),E24*Rate/12,0)</f>
        <v/>
      </c>
      <c r="D25" s="15">
        <f>B25-C25</f>
        <v/>
      </c>
      <c r="E25" s="15">
        <f>MAX(0,E24-D25)</f>
        <v/>
      </c>
    </row>
    <row r="26">
      <c r="A26" s="13" t="n">
        <v>24</v>
      </c>
      <c r="B26" s="15">
        <f>IF(A26&lt;=ROUND(TermYears*12,0),PandI,0)</f>
        <v/>
      </c>
      <c r="C26" s="15">
        <f>IF(A26&lt;=ROUND(TermYears*12,0),E25*Rate/12,0)</f>
        <v/>
      </c>
      <c r="D26" s="15">
        <f>B26-C26</f>
        <v/>
      </c>
      <c r="E26" s="15">
        <f>MAX(0,E25-D26)</f>
        <v/>
      </c>
    </row>
    <row r="27">
      <c r="A27" s="13" t="n">
        <v>25</v>
      </c>
      <c r="B27" s="15">
        <f>IF(A27&lt;=ROUND(TermYears*12,0),PandI,0)</f>
        <v/>
      </c>
      <c r="C27" s="15">
        <f>IF(A27&lt;=ROUND(TermYears*12,0),E26*Rate/12,0)</f>
        <v/>
      </c>
      <c r="D27" s="15">
        <f>B27-C27</f>
        <v/>
      </c>
      <c r="E27" s="15">
        <f>MAX(0,E26-D27)</f>
        <v/>
      </c>
    </row>
    <row r="28">
      <c r="A28" s="13" t="n">
        <v>26</v>
      </c>
      <c r="B28" s="15">
        <f>IF(A28&lt;=ROUND(TermYears*12,0),PandI,0)</f>
        <v/>
      </c>
      <c r="C28" s="15">
        <f>IF(A28&lt;=ROUND(TermYears*12,0),E27*Rate/12,0)</f>
        <v/>
      </c>
      <c r="D28" s="15">
        <f>B28-C28</f>
        <v/>
      </c>
      <c r="E28" s="15">
        <f>MAX(0,E27-D28)</f>
        <v/>
      </c>
    </row>
    <row r="29">
      <c r="A29" s="13" t="n">
        <v>27</v>
      </c>
      <c r="B29" s="15">
        <f>IF(A29&lt;=ROUND(TermYears*12,0),PandI,0)</f>
        <v/>
      </c>
      <c r="C29" s="15">
        <f>IF(A29&lt;=ROUND(TermYears*12,0),E28*Rate/12,0)</f>
        <v/>
      </c>
      <c r="D29" s="15">
        <f>B29-C29</f>
        <v/>
      </c>
      <c r="E29" s="15">
        <f>MAX(0,E28-D29)</f>
        <v/>
      </c>
    </row>
    <row r="30">
      <c r="A30" s="13" t="n">
        <v>28</v>
      </c>
      <c r="B30" s="15">
        <f>IF(A30&lt;=ROUND(TermYears*12,0),PandI,0)</f>
        <v/>
      </c>
      <c r="C30" s="15">
        <f>IF(A30&lt;=ROUND(TermYears*12,0),E29*Rate/12,0)</f>
        <v/>
      </c>
      <c r="D30" s="15">
        <f>B30-C30</f>
        <v/>
      </c>
      <c r="E30" s="15">
        <f>MAX(0,E29-D30)</f>
        <v/>
      </c>
    </row>
    <row r="31">
      <c r="A31" s="13" t="n">
        <v>29</v>
      </c>
      <c r="B31" s="15">
        <f>IF(A31&lt;=ROUND(TermYears*12,0),PandI,0)</f>
        <v/>
      </c>
      <c r="C31" s="15">
        <f>IF(A31&lt;=ROUND(TermYears*12,0),E30*Rate/12,0)</f>
        <v/>
      </c>
      <c r="D31" s="15">
        <f>B31-C31</f>
        <v/>
      </c>
      <c r="E31" s="15">
        <f>MAX(0,E30-D31)</f>
        <v/>
      </c>
    </row>
    <row r="32">
      <c r="A32" s="13" t="n">
        <v>30</v>
      </c>
      <c r="B32" s="15">
        <f>IF(A32&lt;=ROUND(TermYears*12,0),PandI,0)</f>
        <v/>
      </c>
      <c r="C32" s="15">
        <f>IF(A32&lt;=ROUND(TermYears*12,0),E31*Rate/12,0)</f>
        <v/>
      </c>
      <c r="D32" s="15">
        <f>B32-C32</f>
        <v/>
      </c>
      <c r="E32" s="15">
        <f>MAX(0,E31-D32)</f>
        <v/>
      </c>
    </row>
    <row r="33">
      <c r="A33" s="13" t="n">
        <v>31</v>
      </c>
      <c r="B33" s="15">
        <f>IF(A33&lt;=ROUND(TermYears*12,0),PandI,0)</f>
        <v/>
      </c>
      <c r="C33" s="15">
        <f>IF(A33&lt;=ROUND(TermYears*12,0),E32*Rate/12,0)</f>
        <v/>
      </c>
      <c r="D33" s="15">
        <f>B33-C33</f>
        <v/>
      </c>
      <c r="E33" s="15">
        <f>MAX(0,E32-D33)</f>
        <v/>
      </c>
    </row>
    <row r="34">
      <c r="A34" s="13" t="n">
        <v>32</v>
      </c>
      <c r="B34" s="15">
        <f>IF(A34&lt;=ROUND(TermYears*12,0),PandI,0)</f>
        <v/>
      </c>
      <c r="C34" s="15">
        <f>IF(A34&lt;=ROUND(TermYears*12,0),E33*Rate/12,0)</f>
        <v/>
      </c>
      <c r="D34" s="15">
        <f>B34-C34</f>
        <v/>
      </c>
      <c r="E34" s="15">
        <f>MAX(0,E33-D34)</f>
        <v/>
      </c>
    </row>
    <row r="35">
      <c r="A35" s="13" t="n">
        <v>33</v>
      </c>
      <c r="B35" s="15">
        <f>IF(A35&lt;=ROUND(TermYears*12,0),PandI,0)</f>
        <v/>
      </c>
      <c r="C35" s="15">
        <f>IF(A35&lt;=ROUND(TermYears*12,0),E34*Rate/12,0)</f>
        <v/>
      </c>
      <c r="D35" s="15">
        <f>B35-C35</f>
        <v/>
      </c>
      <c r="E35" s="15">
        <f>MAX(0,E34-D35)</f>
        <v/>
      </c>
    </row>
    <row r="36">
      <c r="A36" s="13" t="n">
        <v>34</v>
      </c>
      <c r="B36" s="15">
        <f>IF(A36&lt;=ROUND(TermYears*12,0),PandI,0)</f>
        <v/>
      </c>
      <c r="C36" s="15">
        <f>IF(A36&lt;=ROUND(TermYears*12,0),E35*Rate/12,0)</f>
        <v/>
      </c>
      <c r="D36" s="15">
        <f>B36-C36</f>
        <v/>
      </c>
      <c r="E36" s="15">
        <f>MAX(0,E35-D36)</f>
        <v/>
      </c>
    </row>
    <row r="37">
      <c r="A37" s="13" t="n">
        <v>35</v>
      </c>
      <c r="B37" s="15">
        <f>IF(A37&lt;=ROUND(TermYears*12,0),PandI,0)</f>
        <v/>
      </c>
      <c r="C37" s="15">
        <f>IF(A37&lt;=ROUND(TermYears*12,0),E36*Rate/12,0)</f>
        <v/>
      </c>
      <c r="D37" s="15">
        <f>B37-C37</f>
        <v/>
      </c>
      <c r="E37" s="15">
        <f>MAX(0,E36-D37)</f>
        <v/>
      </c>
    </row>
    <row r="38">
      <c r="A38" s="13" t="n">
        <v>36</v>
      </c>
      <c r="B38" s="15">
        <f>IF(A38&lt;=ROUND(TermYears*12,0),PandI,0)</f>
        <v/>
      </c>
      <c r="C38" s="15">
        <f>IF(A38&lt;=ROUND(TermYears*12,0),E37*Rate/12,0)</f>
        <v/>
      </c>
      <c r="D38" s="15">
        <f>B38-C38</f>
        <v/>
      </c>
      <c r="E38" s="15">
        <f>MAX(0,E37-D38)</f>
        <v/>
      </c>
    </row>
    <row r="39">
      <c r="A39" s="13" t="n">
        <v>37</v>
      </c>
      <c r="B39" s="15">
        <f>IF(A39&lt;=ROUND(TermYears*12,0),PandI,0)</f>
        <v/>
      </c>
      <c r="C39" s="15">
        <f>IF(A39&lt;=ROUND(TermYears*12,0),E38*Rate/12,0)</f>
        <v/>
      </c>
      <c r="D39" s="15">
        <f>B39-C39</f>
        <v/>
      </c>
      <c r="E39" s="15">
        <f>MAX(0,E38-D39)</f>
        <v/>
      </c>
    </row>
    <row r="40">
      <c r="A40" s="13" t="n">
        <v>38</v>
      </c>
      <c r="B40" s="15">
        <f>IF(A40&lt;=ROUND(TermYears*12,0),PandI,0)</f>
        <v/>
      </c>
      <c r="C40" s="15">
        <f>IF(A40&lt;=ROUND(TermYears*12,0),E39*Rate/12,0)</f>
        <v/>
      </c>
      <c r="D40" s="15">
        <f>B40-C40</f>
        <v/>
      </c>
      <c r="E40" s="15">
        <f>MAX(0,E39-D40)</f>
        <v/>
      </c>
    </row>
    <row r="41">
      <c r="A41" s="13" t="n">
        <v>39</v>
      </c>
      <c r="B41" s="15">
        <f>IF(A41&lt;=ROUND(TermYears*12,0),PandI,0)</f>
        <v/>
      </c>
      <c r="C41" s="15">
        <f>IF(A41&lt;=ROUND(TermYears*12,0),E40*Rate/12,0)</f>
        <v/>
      </c>
      <c r="D41" s="15">
        <f>B41-C41</f>
        <v/>
      </c>
      <c r="E41" s="15">
        <f>MAX(0,E40-D41)</f>
        <v/>
      </c>
    </row>
    <row r="42">
      <c r="A42" s="13" t="n">
        <v>40</v>
      </c>
      <c r="B42" s="15">
        <f>IF(A42&lt;=ROUND(TermYears*12,0),PandI,0)</f>
        <v/>
      </c>
      <c r="C42" s="15">
        <f>IF(A42&lt;=ROUND(TermYears*12,0),E41*Rate/12,0)</f>
        <v/>
      </c>
      <c r="D42" s="15">
        <f>B42-C42</f>
        <v/>
      </c>
      <c r="E42" s="15">
        <f>MAX(0,E41-D42)</f>
        <v/>
      </c>
    </row>
    <row r="43">
      <c r="A43" s="13" t="n">
        <v>41</v>
      </c>
      <c r="B43" s="15">
        <f>IF(A43&lt;=ROUND(TermYears*12,0),PandI,0)</f>
        <v/>
      </c>
      <c r="C43" s="15">
        <f>IF(A43&lt;=ROUND(TermYears*12,0),E42*Rate/12,0)</f>
        <v/>
      </c>
      <c r="D43" s="15">
        <f>B43-C43</f>
        <v/>
      </c>
      <c r="E43" s="15">
        <f>MAX(0,E42-D43)</f>
        <v/>
      </c>
    </row>
    <row r="44">
      <c r="A44" s="13" t="n">
        <v>42</v>
      </c>
      <c r="B44" s="15">
        <f>IF(A44&lt;=ROUND(TermYears*12,0),PandI,0)</f>
        <v/>
      </c>
      <c r="C44" s="15">
        <f>IF(A44&lt;=ROUND(TermYears*12,0),E43*Rate/12,0)</f>
        <v/>
      </c>
      <c r="D44" s="15">
        <f>B44-C44</f>
        <v/>
      </c>
      <c r="E44" s="15">
        <f>MAX(0,E43-D44)</f>
        <v/>
      </c>
    </row>
    <row r="45">
      <c r="A45" s="13" t="n">
        <v>43</v>
      </c>
      <c r="B45" s="15">
        <f>IF(A45&lt;=ROUND(TermYears*12,0),PandI,0)</f>
        <v/>
      </c>
      <c r="C45" s="15">
        <f>IF(A45&lt;=ROUND(TermYears*12,0),E44*Rate/12,0)</f>
        <v/>
      </c>
      <c r="D45" s="15">
        <f>B45-C45</f>
        <v/>
      </c>
      <c r="E45" s="15">
        <f>MAX(0,E44-D45)</f>
        <v/>
      </c>
    </row>
    <row r="46">
      <c r="A46" s="13" t="n">
        <v>44</v>
      </c>
      <c r="B46" s="15">
        <f>IF(A46&lt;=ROUND(TermYears*12,0),PandI,0)</f>
        <v/>
      </c>
      <c r="C46" s="15">
        <f>IF(A46&lt;=ROUND(TermYears*12,0),E45*Rate/12,0)</f>
        <v/>
      </c>
      <c r="D46" s="15">
        <f>B46-C46</f>
        <v/>
      </c>
      <c r="E46" s="15">
        <f>MAX(0,E45-D46)</f>
        <v/>
      </c>
    </row>
    <row r="47">
      <c r="A47" s="13" t="n">
        <v>45</v>
      </c>
      <c r="B47" s="15">
        <f>IF(A47&lt;=ROUND(TermYears*12,0),PandI,0)</f>
        <v/>
      </c>
      <c r="C47" s="15">
        <f>IF(A47&lt;=ROUND(TermYears*12,0),E46*Rate/12,0)</f>
        <v/>
      </c>
      <c r="D47" s="15">
        <f>B47-C47</f>
        <v/>
      </c>
      <c r="E47" s="15">
        <f>MAX(0,E46-D47)</f>
        <v/>
      </c>
    </row>
    <row r="48">
      <c r="A48" s="13" t="n">
        <v>46</v>
      </c>
      <c r="B48" s="15">
        <f>IF(A48&lt;=ROUND(TermYears*12,0),PandI,0)</f>
        <v/>
      </c>
      <c r="C48" s="15">
        <f>IF(A48&lt;=ROUND(TermYears*12,0),E47*Rate/12,0)</f>
        <v/>
      </c>
      <c r="D48" s="15">
        <f>B48-C48</f>
        <v/>
      </c>
      <c r="E48" s="15">
        <f>MAX(0,E47-D48)</f>
        <v/>
      </c>
    </row>
    <row r="49">
      <c r="A49" s="13" t="n">
        <v>47</v>
      </c>
      <c r="B49" s="15">
        <f>IF(A49&lt;=ROUND(TermYears*12,0),PandI,0)</f>
        <v/>
      </c>
      <c r="C49" s="15">
        <f>IF(A49&lt;=ROUND(TermYears*12,0),E48*Rate/12,0)</f>
        <v/>
      </c>
      <c r="D49" s="15">
        <f>B49-C49</f>
        <v/>
      </c>
      <c r="E49" s="15">
        <f>MAX(0,E48-D49)</f>
        <v/>
      </c>
    </row>
    <row r="50">
      <c r="A50" s="13" t="n">
        <v>48</v>
      </c>
      <c r="B50" s="15">
        <f>IF(A50&lt;=ROUND(TermYears*12,0),PandI,0)</f>
        <v/>
      </c>
      <c r="C50" s="15">
        <f>IF(A50&lt;=ROUND(TermYears*12,0),E49*Rate/12,0)</f>
        <v/>
      </c>
      <c r="D50" s="15">
        <f>B50-C50</f>
        <v/>
      </c>
      <c r="E50" s="15">
        <f>MAX(0,E49-D50)</f>
        <v/>
      </c>
    </row>
    <row r="51">
      <c r="A51" s="13" t="n">
        <v>49</v>
      </c>
      <c r="B51" s="15">
        <f>IF(A51&lt;=ROUND(TermYears*12,0),PandI,0)</f>
        <v/>
      </c>
      <c r="C51" s="15">
        <f>IF(A51&lt;=ROUND(TermYears*12,0),E50*Rate/12,0)</f>
        <v/>
      </c>
      <c r="D51" s="15">
        <f>B51-C51</f>
        <v/>
      </c>
      <c r="E51" s="15">
        <f>MAX(0,E50-D51)</f>
        <v/>
      </c>
    </row>
    <row r="52">
      <c r="A52" s="13" t="n">
        <v>50</v>
      </c>
      <c r="B52" s="15">
        <f>IF(A52&lt;=ROUND(TermYears*12,0),PandI,0)</f>
        <v/>
      </c>
      <c r="C52" s="15">
        <f>IF(A52&lt;=ROUND(TermYears*12,0),E51*Rate/12,0)</f>
        <v/>
      </c>
      <c r="D52" s="15">
        <f>B52-C52</f>
        <v/>
      </c>
      <c r="E52" s="15">
        <f>MAX(0,E51-D52)</f>
        <v/>
      </c>
    </row>
    <row r="53">
      <c r="A53" s="13" t="n">
        <v>51</v>
      </c>
      <c r="B53" s="15">
        <f>IF(A53&lt;=ROUND(TermYears*12,0),PandI,0)</f>
        <v/>
      </c>
      <c r="C53" s="15">
        <f>IF(A53&lt;=ROUND(TermYears*12,0),E52*Rate/12,0)</f>
        <v/>
      </c>
      <c r="D53" s="15">
        <f>B53-C53</f>
        <v/>
      </c>
      <c r="E53" s="15">
        <f>MAX(0,E52-D53)</f>
        <v/>
      </c>
    </row>
    <row r="54">
      <c r="A54" s="13" t="n">
        <v>52</v>
      </c>
      <c r="B54" s="15">
        <f>IF(A54&lt;=ROUND(TermYears*12,0),PandI,0)</f>
        <v/>
      </c>
      <c r="C54" s="15">
        <f>IF(A54&lt;=ROUND(TermYears*12,0),E53*Rate/12,0)</f>
        <v/>
      </c>
      <c r="D54" s="15">
        <f>B54-C54</f>
        <v/>
      </c>
      <c r="E54" s="15">
        <f>MAX(0,E53-D54)</f>
        <v/>
      </c>
    </row>
    <row r="55">
      <c r="A55" s="13" t="n">
        <v>53</v>
      </c>
      <c r="B55" s="15">
        <f>IF(A55&lt;=ROUND(TermYears*12,0),PandI,0)</f>
        <v/>
      </c>
      <c r="C55" s="15">
        <f>IF(A55&lt;=ROUND(TermYears*12,0),E54*Rate/12,0)</f>
        <v/>
      </c>
      <c r="D55" s="15">
        <f>B55-C55</f>
        <v/>
      </c>
      <c r="E55" s="15">
        <f>MAX(0,E54-D55)</f>
        <v/>
      </c>
    </row>
    <row r="56">
      <c r="A56" s="13" t="n">
        <v>54</v>
      </c>
      <c r="B56" s="15">
        <f>IF(A56&lt;=ROUND(TermYears*12,0),PandI,0)</f>
        <v/>
      </c>
      <c r="C56" s="15">
        <f>IF(A56&lt;=ROUND(TermYears*12,0),E55*Rate/12,0)</f>
        <v/>
      </c>
      <c r="D56" s="15">
        <f>B56-C56</f>
        <v/>
      </c>
      <c r="E56" s="15">
        <f>MAX(0,E55-D56)</f>
        <v/>
      </c>
    </row>
    <row r="57">
      <c r="A57" s="13" t="n">
        <v>55</v>
      </c>
      <c r="B57" s="15">
        <f>IF(A57&lt;=ROUND(TermYears*12,0),PandI,0)</f>
        <v/>
      </c>
      <c r="C57" s="15">
        <f>IF(A57&lt;=ROUND(TermYears*12,0),E56*Rate/12,0)</f>
        <v/>
      </c>
      <c r="D57" s="15">
        <f>B57-C57</f>
        <v/>
      </c>
      <c r="E57" s="15">
        <f>MAX(0,E56-D57)</f>
        <v/>
      </c>
    </row>
    <row r="58">
      <c r="A58" s="13" t="n">
        <v>56</v>
      </c>
      <c r="B58" s="15">
        <f>IF(A58&lt;=ROUND(TermYears*12,0),PandI,0)</f>
        <v/>
      </c>
      <c r="C58" s="15">
        <f>IF(A58&lt;=ROUND(TermYears*12,0),E57*Rate/12,0)</f>
        <v/>
      </c>
      <c r="D58" s="15">
        <f>B58-C58</f>
        <v/>
      </c>
      <c r="E58" s="15">
        <f>MAX(0,E57-D58)</f>
        <v/>
      </c>
    </row>
    <row r="59">
      <c r="A59" s="13" t="n">
        <v>57</v>
      </c>
      <c r="B59" s="15">
        <f>IF(A59&lt;=ROUND(TermYears*12,0),PandI,0)</f>
        <v/>
      </c>
      <c r="C59" s="15">
        <f>IF(A59&lt;=ROUND(TermYears*12,0),E58*Rate/12,0)</f>
        <v/>
      </c>
      <c r="D59" s="15">
        <f>B59-C59</f>
        <v/>
      </c>
      <c r="E59" s="15">
        <f>MAX(0,E58-D59)</f>
        <v/>
      </c>
    </row>
    <row r="60">
      <c r="A60" s="13" t="n">
        <v>58</v>
      </c>
      <c r="B60" s="15">
        <f>IF(A60&lt;=ROUND(TermYears*12,0),PandI,0)</f>
        <v/>
      </c>
      <c r="C60" s="15">
        <f>IF(A60&lt;=ROUND(TermYears*12,0),E59*Rate/12,0)</f>
        <v/>
      </c>
      <c r="D60" s="15">
        <f>B60-C60</f>
        <v/>
      </c>
      <c r="E60" s="15">
        <f>MAX(0,E59-D60)</f>
        <v/>
      </c>
    </row>
    <row r="61">
      <c r="A61" s="13" t="n">
        <v>59</v>
      </c>
      <c r="B61" s="15">
        <f>IF(A61&lt;=ROUND(TermYears*12,0),PandI,0)</f>
        <v/>
      </c>
      <c r="C61" s="15">
        <f>IF(A61&lt;=ROUND(TermYears*12,0),E60*Rate/12,0)</f>
        <v/>
      </c>
      <c r="D61" s="15">
        <f>B61-C61</f>
        <v/>
      </c>
      <c r="E61" s="15">
        <f>MAX(0,E60-D61)</f>
        <v/>
      </c>
    </row>
    <row r="62">
      <c r="A62" s="13" t="n">
        <v>60</v>
      </c>
      <c r="B62" s="15">
        <f>IF(A62&lt;=ROUND(TermYears*12,0),PandI,0)</f>
        <v/>
      </c>
      <c r="C62" s="15">
        <f>IF(A62&lt;=ROUND(TermYears*12,0),E61*Rate/12,0)</f>
        <v/>
      </c>
      <c r="D62" s="15">
        <f>B62-C62</f>
        <v/>
      </c>
      <c r="E62" s="15">
        <f>MAX(0,E61-D62)</f>
        <v/>
      </c>
    </row>
    <row r="63">
      <c r="A63" s="13" t="n">
        <v>61</v>
      </c>
      <c r="B63" s="15">
        <f>IF(A63&lt;=ROUND(TermYears*12,0),PandI,0)</f>
        <v/>
      </c>
      <c r="C63" s="15">
        <f>IF(A63&lt;=ROUND(TermYears*12,0),E62*Rate/12,0)</f>
        <v/>
      </c>
      <c r="D63" s="15">
        <f>B63-C63</f>
        <v/>
      </c>
      <c r="E63" s="15">
        <f>MAX(0,E62-D63)</f>
        <v/>
      </c>
    </row>
    <row r="64">
      <c r="A64" s="13" t="n">
        <v>62</v>
      </c>
      <c r="B64" s="15">
        <f>IF(A64&lt;=ROUND(TermYears*12,0),PandI,0)</f>
        <v/>
      </c>
      <c r="C64" s="15">
        <f>IF(A64&lt;=ROUND(TermYears*12,0),E63*Rate/12,0)</f>
        <v/>
      </c>
      <c r="D64" s="15">
        <f>B64-C64</f>
        <v/>
      </c>
      <c r="E64" s="15">
        <f>MAX(0,E63-D64)</f>
        <v/>
      </c>
    </row>
    <row r="65">
      <c r="A65" s="13" t="n">
        <v>63</v>
      </c>
      <c r="B65" s="15">
        <f>IF(A65&lt;=ROUND(TermYears*12,0),PandI,0)</f>
        <v/>
      </c>
      <c r="C65" s="15">
        <f>IF(A65&lt;=ROUND(TermYears*12,0),E64*Rate/12,0)</f>
        <v/>
      </c>
      <c r="D65" s="15">
        <f>B65-C65</f>
        <v/>
      </c>
      <c r="E65" s="15">
        <f>MAX(0,E64-D65)</f>
        <v/>
      </c>
    </row>
    <row r="66">
      <c r="A66" s="13" t="n">
        <v>64</v>
      </c>
      <c r="B66" s="15">
        <f>IF(A66&lt;=ROUND(TermYears*12,0),PandI,0)</f>
        <v/>
      </c>
      <c r="C66" s="15">
        <f>IF(A66&lt;=ROUND(TermYears*12,0),E65*Rate/12,0)</f>
        <v/>
      </c>
      <c r="D66" s="15">
        <f>B66-C66</f>
        <v/>
      </c>
      <c r="E66" s="15">
        <f>MAX(0,E65-D66)</f>
        <v/>
      </c>
    </row>
    <row r="67">
      <c r="A67" s="13" t="n">
        <v>65</v>
      </c>
      <c r="B67" s="15">
        <f>IF(A67&lt;=ROUND(TermYears*12,0),PandI,0)</f>
        <v/>
      </c>
      <c r="C67" s="15">
        <f>IF(A67&lt;=ROUND(TermYears*12,0),E66*Rate/12,0)</f>
        <v/>
      </c>
      <c r="D67" s="15">
        <f>B67-C67</f>
        <v/>
      </c>
      <c r="E67" s="15">
        <f>MAX(0,E66-D67)</f>
        <v/>
      </c>
    </row>
    <row r="68">
      <c r="A68" s="13" t="n">
        <v>66</v>
      </c>
      <c r="B68" s="15">
        <f>IF(A68&lt;=ROUND(TermYears*12,0),PandI,0)</f>
        <v/>
      </c>
      <c r="C68" s="15">
        <f>IF(A68&lt;=ROUND(TermYears*12,0),E67*Rate/12,0)</f>
        <v/>
      </c>
      <c r="D68" s="15">
        <f>B68-C68</f>
        <v/>
      </c>
      <c r="E68" s="15">
        <f>MAX(0,E67-D68)</f>
        <v/>
      </c>
    </row>
    <row r="69">
      <c r="A69" s="13" t="n">
        <v>67</v>
      </c>
      <c r="B69" s="15">
        <f>IF(A69&lt;=ROUND(TermYears*12,0),PandI,0)</f>
        <v/>
      </c>
      <c r="C69" s="15">
        <f>IF(A69&lt;=ROUND(TermYears*12,0),E68*Rate/12,0)</f>
        <v/>
      </c>
      <c r="D69" s="15">
        <f>B69-C69</f>
        <v/>
      </c>
      <c r="E69" s="15">
        <f>MAX(0,E68-D69)</f>
        <v/>
      </c>
    </row>
    <row r="70">
      <c r="A70" s="13" t="n">
        <v>68</v>
      </c>
      <c r="B70" s="15">
        <f>IF(A70&lt;=ROUND(TermYears*12,0),PandI,0)</f>
        <v/>
      </c>
      <c r="C70" s="15">
        <f>IF(A70&lt;=ROUND(TermYears*12,0),E69*Rate/12,0)</f>
        <v/>
      </c>
      <c r="D70" s="15">
        <f>B70-C70</f>
        <v/>
      </c>
      <c r="E70" s="15">
        <f>MAX(0,E69-D70)</f>
        <v/>
      </c>
    </row>
    <row r="71">
      <c r="A71" s="13" t="n">
        <v>69</v>
      </c>
      <c r="B71" s="15">
        <f>IF(A71&lt;=ROUND(TermYears*12,0),PandI,0)</f>
        <v/>
      </c>
      <c r="C71" s="15">
        <f>IF(A71&lt;=ROUND(TermYears*12,0),E70*Rate/12,0)</f>
        <v/>
      </c>
      <c r="D71" s="15">
        <f>B71-C71</f>
        <v/>
      </c>
      <c r="E71" s="15">
        <f>MAX(0,E70-D71)</f>
        <v/>
      </c>
    </row>
    <row r="72">
      <c r="A72" s="13" t="n">
        <v>70</v>
      </c>
      <c r="B72" s="15">
        <f>IF(A72&lt;=ROUND(TermYears*12,0),PandI,0)</f>
        <v/>
      </c>
      <c r="C72" s="15">
        <f>IF(A72&lt;=ROUND(TermYears*12,0),E71*Rate/12,0)</f>
        <v/>
      </c>
      <c r="D72" s="15">
        <f>B72-C72</f>
        <v/>
      </c>
      <c r="E72" s="15">
        <f>MAX(0,E71-D72)</f>
        <v/>
      </c>
    </row>
    <row r="73">
      <c r="A73" s="13" t="n">
        <v>71</v>
      </c>
      <c r="B73" s="15">
        <f>IF(A73&lt;=ROUND(TermYears*12,0),PandI,0)</f>
        <v/>
      </c>
      <c r="C73" s="15">
        <f>IF(A73&lt;=ROUND(TermYears*12,0),E72*Rate/12,0)</f>
        <v/>
      </c>
      <c r="D73" s="15">
        <f>B73-C73</f>
        <v/>
      </c>
      <c r="E73" s="15">
        <f>MAX(0,E72-D73)</f>
        <v/>
      </c>
    </row>
    <row r="74">
      <c r="A74" s="13" t="n">
        <v>72</v>
      </c>
      <c r="B74" s="15">
        <f>IF(A74&lt;=ROUND(TermYears*12,0),PandI,0)</f>
        <v/>
      </c>
      <c r="C74" s="15">
        <f>IF(A74&lt;=ROUND(TermYears*12,0),E73*Rate/12,0)</f>
        <v/>
      </c>
      <c r="D74" s="15">
        <f>B74-C74</f>
        <v/>
      </c>
      <c r="E74" s="15">
        <f>MAX(0,E73-D74)</f>
        <v/>
      </c>
    </row>
    <row r="75">
      <c r="A75" s="13" t="n">
        <v>73</v>
      </c>
      <c r="B75" s="15">
        <f>IF(A75&lt;=ROUND(TermYears*12,0),PandI,0)</f>
        <v/>
      </c>
      <c r="C75" s="15">
        <f>IF(A75&lt;=ROUND(TermYears*12,0),E74*Rate/12,0)</f>
        <v/>
      </c>
      <c r="D75" s="15">
        <f>B75-C75</f>
        <v/>
      </c>
      <c r="E75" s="15">
        <f>MAX(0,E74-D75)</f>
        <v/>
      </c>
    </row>
    <row r="76">
      <c r="A76" s="13" t="n">
        <v>74</v>
      </c>
      <c r="B76" s="15">
        <f>IF(A76&lt;=ROUND(TermYears*12,0),PandI,0)</f>
        <v/>
      </c>
      <c r="C76" s="15">
        <f>IF(A76&lt;=ROUND(TermYears*12,0),E75*Rate/12,0)</f>
        <v/>
      </c>
      <c r="D76" s="15">
        <f>B76-C76</f>
        <v/>
      </c>
      <c r="E76" s="15">
        <f>MAX(0,E75-D76)</f>
        <v/>
      </c>
    </row>
    <row r="77">
      <c r="A77" s="13" t="n">
        <v>75</v>
      </c>
      <c r="B77" s="15">
        <f>IF(A77&lt;=ROUND(TermYears*12,0),PandI,0)</f>
        <v/>
      </c>
      <c r="C77" s="15">
        <f>IF(A77&lt;=ROUND(TermYears*12,0),E76*Rate/12,0)</f>
        <v/>
      </c>
      <c r="D77" s="15">
        <f>B77-C77</f>
        <v/>
      </c>
      <c r="E77" s="15">
        <f>MAX(0,E76-D77)</f>
        <v/>
      </c>
    </row>
    <row r="78">
      <c r="A78" s="13" t="n">
        <v>76</v>
      </c>
      <c r="B78" s="15">
        <f>IF(A78&lt;=ROUND(TermYears*12,0),PandI,0)</f>
        <v/>
      </c>
      <c r="C78" s="15">
        <f>IF(A78&lt;=ROUND(TermYears*12,0),E77*Rate/12,0)</f>
        <v/>
      </c>
      <c r="D78" s="15">
        <f>B78-C78</f>
        <v/>
      </c>
      <c r="E78" s="15">
        <f>MAX(0,E77-D78)</f>
        <v/>
      </c>
    </row>
    <row r="79">
      <c r="A79" s="13" t="n">
        <v>77</v>
      </c>
      <c r="B79" s="15">
        <f>IF(A79&lt;=ROUND(TermYears*12,0),PandI,0)</f>
        <v/>
      </c>
      <c r="C79" s="15">
        <f>IF(A79&lt;=ROUND(TermYears*12,0),E78*Rate/12,0)</f>
        <v/>
      </c>
      <c r="D79" s="15">
        <f>B79-C79</f>
        <v/>
      </c>
      <c r="E79" s="15">
        <f>MAX(0,E78-D79)</f>
        <v/>
      </c>
    </row>
    <row r="80">
      <c r="A80" s="13" t="n">
        <v>78</v>
      </c>
      <c r="B80" s="15">
        <f>IF(A80&lt;=ROUND(TermYears*12,0),PandI,0)</f>
        <v/>
      </c>
      <c r="C80" s="15">
        <f>IF(A80&lt;=ROUND(TermYears*12,0),E79*Rate/12,0)</f>
        <v/>
      </c>
      <c r="D80" s="15">
        <f>B80-C80</f>
        <v/>
      </c>
      <c r="E80" s="15">
        <f>MAX(0,E79-D80)</f>
        <v/>
      </c>
    </row>
    <row r="81">
      <c r="A81" s="13" t="n">
        <v>79</v>
      </c>
      <c r="B81" s="15">
        <f>IF(A81&lt;=ROUND(TermYears*12,0),PandI,0)</f>
        <v/>
      </c>
      <c r="C81" s="15">
        <f>IF(A81&lt;=ROUND(TermYears*12,0),E80*Rate/12,0)</f>
        <v/>
      </c>
      <c r="D81" s="15">
        <f>B81-C81</f>
        <v/>
      </c>
      <c r="E81" s="15">
        <f>MAX(0,E80-D81)</f>
        <v/>
      </c>
    </row>
    <row r="82">
      <c r="A82" s="13" t="n">
        <v>80</v>
      </c>
      <c r="B82" s="15">
        <f>IF(A82&lt;=ROUND(TermYears*12,0),PandI,0)</f>
        <v/>
      </c>
      <c r="C82" s="15">
        <f>IF(A82&lt;=ROUND(TermYears*12,0),E81*Rate/12,0)</f>
        <v/>
      </c>
      <c r="D82" s="15">
        <f>B82-C82</f>
        <v/>
      </c>
      <c r="E82" s="15">
        <f>MAX(0,E81-D82)</f>
        <v/>
      </c>
    </row>
    <row r="83">
      <c r="A83" s="13" t="n">
        <v>81</v>
      </c>
      <c r="B83" s="15">
        <f>IF(A83&lt;=ROUND(TermYears*12,0),PandI,0)</f>
        <v/>
      </c>
      <c r="C83" s="15">
        <f>IF(A83&lt;=ROUND(TermYears*12,0),E82*Rate/12,0)</f>
        <v/>
      </c>
      <c r="D83" s="15">
        <f>B83-C83</f>
        <v/>
      </c>
      <c r="E83" s="15">
        <f>MAX(0,E82-D83)</f>
        <v/>
      </c>
    </row>
    <row r="84">
      <c r="A84" s="13" t="n">
        <v>82</v>
      </c>
      <c r="B84" s="15">
        <f>IF(A84&lt;=ROUND(TermYears*12,0),PandI,0)</f>
        <v/>
      </c>
      <c r="C84" s="15">
        <f>IF(A84&lt;=ROUND(TermYears*12,0),E83*Rate/12,0)</f>
        <v/>
      </c>
      <c r="D84" s="15">
        <f>B84-C84</f>
        <v/>
      </c>
      <c r="E84" s="15">
        <f>MAX(0,E83-D84)</f>
        <v/>
      </c>
    </row>
    <row r="85">
      <c r="A85" s="13" t="n">
        <v>83</v>
      </c>
      <c r="B85" s="15">
        <f>IF(A85&lt;=ROUND(TermYears*12,0),PandI,0)</f>
        <v/>
      </c>
      <c r="C85" s="15">
        <f>IF(A85&lt;=ROUND(TermYears*12,0),E84*Rate/12,0)</f>
        <v/>
      </c>
      <c r="D85" s="15">
        <f>B85-C85</f>
        <v/>
      </c>
      <c r="E85" s="15">
        <f>MAX(0,E84-D85)</f>
        <v/>
      </c>
    </row>
    <row r="86">
      <c r="A86" s="13" t="n">
        <v>84</v>
      </c>
      <c r="B86" s="15">
        <f>IF(A86&lt;=ROUND(TermYears*12,0),PandI,0)</f>
        <v/>
      </c>
      <c r="C86" s="15">
        <f>IF(A86&lt;=ROUND(TermYears*12,0),E85*Rate/12,0)</f>
        <v/>
      </c>
      <c r="D86" s="15">
        <f>B86-C86</f>
        <v/>
      </c>
      <c r="E86" s="15">
        <f>MAX(0,E85-D86)</f>
        <v/>
      </c>
    </row>
    <row r="87">
      <c r="A87" s="13" t="n">
        <v>85</v>
      </c>
      <c r="B87" s="15">
        <f>IF(A87&lt;=ROUND(TermYears*12,0),PandI,0)</f>
        <v/>
      </c>
      <c r="C87" s="15">
        <f>IF(A87&lt;=ROUND(TermYears*12,0),E86*Rate/12,0)</f>
        <v/>
      </c>
      <c r="D87" s="15">
        <f>B87-C87</f>
        <v/>
      </c>
      <c r="E87" s="15">
        <f>MAX(0,E86-D87)</f>
        <v/>
      </c>
    </row>
    <row r="88">
      <c r="A88" s="13" t="n">
        <v>86</v>
      </c>
      <c r="B88" s="15">
        <f>IF(A88&lt;=ROUND(TermYears*12,0),PandI,0)</f>
        <v/>
      </c>
      <c r="C88" s="15">
        <f>IF(A88&lt;=ROUND(TermYears*12,0),E87*Rate/12,0)</f>
        <v/>
      </c>
      <c r="D88" s="15">
        <f>B88-C88</f>
        <v/>
      </c>
      <c r="E88" s="15">
        <f>MAX(0,E87-D88)</f>
        <v/>
      </c>
    </row>
    <row r="89">
      <c r="A89" s="13" t="n">
        <v>87</v>
      </c>
      <c r="B89" s="15">
        <f>IF(A89&lt;=ROUND(TermYears*12,0),PandI,0)</f>
        <v/>
      </c>
      <c r="C89" s="15">
        <f>IF(A89&lt;=ROUND(TermYears*12,0),E88*Rate/12,0)</f>
        <v/>
      </c>
      <c r="D89" s="15">
        <f>B89-C89</f>
        <v/>
      </c>
      <c r="E89" s="15">
        <f>MAX(0,E88-D89)</f>
        <v/>
      </c>
    </row>
    <row r="90">
      <c r="A90" s="13" t="n">
        <v>88</v>
      </c>
      <c r="B90" s="15">
        <f>IF(A90&lt;=ROUND(TermYears*12,0),PandI,0)</f>
        <v/>
      </c>
      <c r="C90" s="15">
        <f>IF(A90&lt;=ROUND(TermYears*12,0),E89*Rate/12,0)</f>
        <v/>
      </c>
      <c r="D90" s="15">
        <f>B90-C90</f>
        <v/>
      </c>
      <c r="E90" s="15">
        <f>MAX(0,E89-D90)</f>
        <v/>
      </c>
    </row>
    <row r="91">
      <c r="A91" s="13" t="n">
        <v>89</v>
      </c>
      <c r="B91" s="15">
        <f>IF(A91&lt;=ROUND(TermYears*12,0),PandI,0)</f>
        <v/>
      </c>
      <c r="C91" s="15">
        <f>IF(A91&lt;=ROUND(TermYears*12,0),E90*Rate/12,0)</f>
        <v/>
      </c>
      <c r="D91" s="15">
        <f>B91-C91</f>
        <v/>
      </c>
      <c r="E91" s="15">
        <f>MAX(0,E90-D91)</f>
        <v/>
      </c>
    </row>
    <row r="92">
      <c r="A92" s="13" t="n">
        <v>90</v>
      </c>
      <c r="B92" s="15">
        <f>IF(A92&lt;=ROUND(TermYears*12,0),PandI,0)</f>
        <v/>
      </c>
      <c r="C92" s="15">
        <f>IF(A92&lt;=ROUND(TermYears*12,0),E91*Rate/12,0)</f>
        <v/>
      </c>
      <c r="D92" s="15">
        <f>B92-C92</f>
        <v/>
      </c>
      <c r="E92" s="15">
        <f>MAX(0,E91-D92)</f>
        <v/>
      </c>
    </row>
    <row r="93">
      <c r="A93" s="13" t="n">
        <v>91</v>
      </c>
      <c r="B93" s="15">
        <f>IF(A93&lt;=ROUND(TermYears*12,0),PandI,0)</f>
        <v/>
      </c>
      <c r="C93" s="15">
        <f>IF(A93&lt;=ROUND(TermYears*12,0),E92*Rate/12,0)</f>
        <v/>
      </c>
      <c r="D93" s="15">
        <f>B93-C93</f>
        <v/>
      </c>
      <c r="E93" s="15">
        <f>MAX(0,E92-D93)</f>
        <v/>
      </c>
    </row>
    <row r="94">
      <c r="A94" s="13" t="n">
        <v>92</v>
      </c>
      <c r="B94" s="15">
        <f>IF(A94&lt;=ROUND(TermYears*12,0),PandI,0)</f>
        <v/>
      </c>
      <c r="C94" s="15">
        <f>IF(A94&lt;=ROUND(TermYears*12,0),E93*Rate/12,0)</f>
        <v/>
      </c>
      <c r="D94" s="15">
        <f>B94-C94</f>
        <v/>
      </c>
      <c r="E94" s="15">
        <f>MAX(0,E93-D94)</f>
        <v/>
      </c>
    </row>
    <row r="95">
      <c r="A95" s="13" t="n">
        <v>93</v>
      </c>
      <c r="B95" s="15">
        <f>IF(A95&lt;=ROUND(TermYears*12,0),PandI,0)</f>
        <v/>
      </c>
      <c r="C95" s="15">
        <f>IF(A95&lt;=ROUND(TermYears*12,0),E94*Rate/12,0)</f>
        <v/>
      </c>
      <c r="D95" s="15">
        <f>B95-C95</f>
        <v/>
      </c>
      <c r="E95" s="15">
        <f>MAX(0,E94-D95)</f>
        <v/>
      </c>
    </row>
    <row r="96">
      <c r="A96" s="13" t="n">
        <v>94</v>
      </c>
      <c r="B96" s="15">
        <f>IF(A96&lt;=ROUND(TermYears*12,0),PandI,0)</f>
        <v/>
      </c>
      <c r="C96" s="15">
        <f>IF(A96&lt;=ROUND(TermYears*12,0),E95*Rate/12,0)</f>
        <v/>
      </c>
      <c r="D96" s="15">
        <f>B96-C96</f>
        <v/>
      </c>
      <c r="E96" s="15">
        <f>MAX(0,E95-D96)</f>
        <v/>
      </c>
    </row>
    <row r="97">
      <c r="A97" s="13" t="n">
        <v>95</v>
      </c>
      <c r="B97" s="15">
        <f>IF(A97&lt;=ROUND(TermYears*12,0),PandI,0)</f>
        <v/>
      </c>
      <c r="C97" s="15">
        <f>IF(A97&lt;=ROUND(TermYears*12,0),E96*Rate/12,0)</f>
        <v/>
      </c>
      <c r="D97" s="15">
        <f>B97-C97</f>
        <v/>
      </c>
      <c r="E97" s="15">
        <f>MAX(0,E96-D97)</f>
        <v/>
      </c>
    </row>
    <row r="98">
      <c r="A98" s="13" t="n">
        <v>96</v>
      </c>
      <c r="B98" s="15">
        <f>IF(A98&lt;=ROUND(TermYears*12,0),PandI,0)</f>
        <v/>
      </c>
      <c r="C98" s="15">
        <f>IF(A98&lt;=ROUND(TermYears*12,0),E97*Rate/12,0)</f>
        <v/>
      </c>
      <c r="D98" s="15">
        <f>B98-C98</f>
        <v/>
      </c>
      <c r="E98" s="15">
        <f>MAX(0,E97-D98)</f>
        <v/>
      </c>
    </row>
    <row r="99">
      <c r="A99" s="13" t="n">
        <v>97</v>
      </c>
      <c r="B99" s="15">
        <f>IF(A99&lt;=ROUND(TermYears*12,0),PandI,0)</f>
        <v/>
      </c>
      <c r="C99" s="15">
        <f>IF(A99&lt;=ROUND(TermYears*12,0),E98*Rate/12,0)</f>
        <v/>
      </c>
      <c r="D99" s="15">
        <f>B99-C99</f>
        <v/>
      </c>
      <c r="E99" s="15">
        <f>MAX(0,E98-D99)</f>
        <v/>
      </c>
    </row>
    <row r="100">
      <c r="A100" s="13" t="n">
        <v>98</v>
      </c>
      <c r="B100" s="15">
        <f>IF(A100&lt;=ROUND(TermYears*12,0),PandI,0)</f>
        <v/>
      </c>
      <c r="C100" s="15">
        <f>IF(A100&lt;=ROUND(TermYears*12,0),E99*Rate/12,0)</f>
        <v/>
      </c>
      <c r="D100" s="15">
        <f>B100-C100</f>
        <v/>
      </c>
      <c r="E100" s="15">
        <f>MAX(0,E99-D100)</f>
        <v/>
      </c>
    </row>
    <row r="101">
      <c r="A101" s="13" t="n">
        <v>99</v>
      </c>
      <c r="B101" s="15">
        <f>IF(A101&lt;=ROUND(TermYears*12,0),PandI,0)</f>
        <v/>
      </c>
      <c r="C101" s="15">
        <f>IF(A101&lt;=ROUND(TermYears*12,0),E100*Rate/12,0)</f>
        <v/>
      </c>
      <c r="D101" s="15">
        <f>B101-C101</f>
        <v/>
      </c>
      <c r="E101" s="15">
        <f>MAX(0,E100-D101)</f>
        <v/>
      </c>
    </row>
    <row r="102">
      <c r="A102" s="13" t="n">
        <v>100</v>
      </c>
      <c r="B102" s="15">
        <f>IF(A102&lt;=ROUND(TermYears*12,0),PandI,0)</f>
        <v/>
      </c>
      <c r="C102" s="15">
        <f>IF(A102&lt;=ROUND(TermYears*12,0),E101*Rate/12,0)</f>
        <v/>
      </c>
      <c r="D102" s="15">
        <f>B102-C102</f>
        <v/>
      </c>
      <c r="E102" s="15">
        <f>MAX(0,E101-D102)</f>
        <v/>
      </c>
    </row>
    <row r="103">
      <c r="A103" s="13" t="n">
        <v>101</v>
      </c>
      <c r="B103" s="15">
        <f>IF(A103&lt;=ROUND(TermYears*12,0),PandI,0)</f>
        <v/>
      </c>
      <c r="C103" s="15">
        <f>IF(A103&lt;=ROUND(TermYears*12,0),E102*Rate/12,0)</f>
        <v/>
      </c>
      <c r="D103" s="15">
        <f>B103-C103</f>
        <v/>
      </c>
      <c r="E103" s="15">
        <f>MAX(0,E102-D103)</f>
        <v/>
      </c>
    </row>
    <row r="104">
      <c r="A104" s="13" t="n">
        <v>102</v>
      </c>
      <c r="B104" s="15">
        <f>IF(A104&lt;=ROUND(TermYears*12,0),PandI,0)</f>
        <v/>
      </c>
      <c r="C104" s="15">
        <f>IF(A104&lt;=ROUND(TermYears*12,0),E103*Rate/12,0)</f>
        <v/>
      </c>
      <c r="D104" s="15">
        <f>B104-C104</f>
        <v/>
      </c>
      <c r="E104" s="15">
        <f>MAX(0,E103-D104)</f>
        <v/>
      </c>
    </row>
    <row r="105">
      <c r="A105" s="13" t="n">
        <v>103</v>
      </c>
      <c r="B105" s="15">
        <f>IF(A105&lt;=ROUND(TermYears*12,0),PandI,0)</f>
        <v/>
      </c>
      <c r="C105" s="15">
        <f>IF(A105&lt;=ROUND(TermYears*12,0),E104*Rate/12,0)</f>
        <v/>
      </c>
      <c r="D105" s="15">
        <f>B105-C105</f>
        <v/>
      </c>
      <c r="E105" s="15">
        <f>MAX(0,E104-D105)</f>
        <v/>
      </c>
    </row>
    <row r="106">
      <c r="A106" s="13" t="n">
        <v>104</v>
      </c>
      <c r="B106" s="15">
        <f>IF(A106&lt;=ROUND(TermYears*12,0),PandI,0)</f>
        <v/>
      </c>
      <c r="C106" s="15">
        <f>IF(A106&lt;=ROUND(TermYears*12,0),E105*Rate/12,0)</f>
        <v/>
      </c>
      <c r="D106" s="15">
        <f>B106-C106</f>
        <v/>
      </c>
      <c r="E106" s="15">
        <f>MAX(0,E105-D106)</f>
        <v/>
      </c>
    </row>
    <row r="107">
      <c r="A107" s="13" t="n">
        <v>105</v>
      </c>
      <c r="B107" s="15">
        <f>IF(A107&lt;=ROUND(TermYears*12,0),PandI,0)</f>
        <v/>
      </c>
      <c r="C107" s="15">
        <f>IF(A107&lt;=ROUND(TermYears*12,0),E106*Rate/12,0)</f>
        <v/>
      </c>
      <c r="D107" s="15">
        <f>B107-C107</f>
        <v/>
      </c>
      <c r="E107" s="15">
        <f>MAX(0,E106-D107)</f>
        <v/>
      </c>
    </row>
    <row r="108">
      <c r="A108" s="13" t="n">
        <v>106</v>
      </c>
      <c r="B108" s="15">
        <f>IF(A108&lt;=ROUND(TermYears*12,0),PandI,0)</f>
        <v/>
      </c>
      <c r="C108" s="15">
        <f>IF(A108&lt;=ROUND(TermYears*12,0),E107*Rate/12,0)</f>
        <v/>
      </c>
      <c r="D108" s="15">
        <f>B108-C108</f>
        <v/>
      </c>
      <c r="E108" s="15">
        <f>MAX(0,E107-D108)</f>
        <v/>
      </c>
    </row>
    <row r="109">
      <c r="A109" s="13" t="n">
        <v>107</v>
      </c>
      <c r="B109" s="15">
        <f>IF(A109&lt;=ROUND(TermYears*12,0),PandI,0)</f>
        <v/>
      </c>
      <c r="C109" s="15">
        <f>IF(A109&lt;=ROUND(TermYears*12,0),E108*Rate/12,0)</f>
        <v/>
      </c>
      <c r="D109" s="15">
        <f>B109-C109</f>
        <v/>
      </c>
      <c r="E109" s="15">
        <f>MAX(0,E108-D109)</f>
        <v/>
      </c>
    </row>
    <row r="110">
      <c r="A110" s="13" t="n">
        <v>108</v>
      </c>
      <c r="B110" s="15">
        <f>IF(A110&lt;=ROUND(TermYears*12,0),PandI,0)</f>
        <v/>
      </c>
      <c r="C110" s="15">
        <f>IF(A110&lt;=ROUND(TermYears*12,0),E109*Rate/12,0)</f>
        <v/>
      </c>
      <c r="D110" s="15">
        <f>B110-C110</f>
        <v/>
      </c>
      <c r="E110" s="15">
        <f>MAX(0,E109-D110)</f>
        <v/>
      </c>
    </row>
    <row r="111">
      <c r="A111" s="13" t="n">
        <v>109</v>
      </c>
      <c r="B111" s="15">
        <f>IF(A111&lt;=ROUND(TermYears*12,0),PandI,0)</f>
        <v/>
      </c>
      <c r="C111" s="15">
        <f>IF(A111&lt;=ROUND(TermYears*12,0),E110*Rate/12,0)</f>
        <v/>
      </c>
      <c r="D111" s="15">
        <f>B111-C111</f>
        <v/>
      </c>
      <c r="E111" s="15">
        <f>MAX(0,E110-D111)</f>
        <v/>
      </c>
    </row>
    <row r="112">
      <c r="A112" s="13" t="n">
        <v>110</v>
      </c>
      <c r="B112" s="15">
        <f>IF(A112&lt;=ROUND(TermYears*12,0),PandI,0)</f>
        <v/>
      </c>
      <c r="C112" s="15">
        <f>IF(A112&lt;=ROUND(TermYears*12,0),E111*Rate/12,0)</f>
        <v/>
      </c>
      <c r="D112" s="15">
        <f>B112-C112</f>
        <v/>
      </c>
      <c r="E112" s="15">
        <f>MAX(0,E111-D112)</f>
        <v/>
      </c>
    </row>
    <row r="113">
      <c r="A113" s="13" t="n">
        <v>111</v>
      </c>
      <c r="B113" s="15">
        <f>IF(A113&lt;=ROUND(TermYears*12,0),PandI,0)</f>
        <v/>
      </c>
      <c r="C113" s="15">
        <f>IF(A113&lt;=ROUND(TermYears*12,0),E112*Rate/12,0)</f>
        <v/>
      </c>
      <c r="D113" s="15">
        <f>B113-C113</f>
        <v/>
      </c>
      <c r="E113" s="15">
        <f>MAX(0,E112-D113)</f>
        <v/>
      </c>
    </row>
    <row r="114">
      <c r="A114" s="13" t="n">
        <v>112</v>
      </c>
      <c r="B114" s="15">
        <f>IF(A114&lt;=ROUND(TermYears*12,0),PandI,0)</f>
        <v/>
      </c>
      <c r="C114" s="15">
        <f>IF(A114&lt;=ROUND(TermYears*12,0),E113*Rate/12,0)</f>
        <v/>
      </c>
      <c r="D114" s="15">
        <f>B114-C114</f>
        <v/>
      </c>
      <c r="E114" s="15">
        <f>MAX(0,E113-D114)</f>
        <v/>
      </c>
    </row>
    <row r="115">
      <c r="A115" s="13" t="n">
        <v>113</v>
      </c>
      <c r="B115" s="15">
        <f>IF(A115&lt;=ROUND(TermYears*12,0),PandI,0)</f>
        <v/>
      </c>
      <c r="C115" s="15">
        <f>IF(A115&lt;=ROUND(TermYears*12,0),E114*Rate/12,0)</f>
        <v/>
      </c>
      <c r="D115" s="15">
        <f>B115-C115</f>
        <v/>
      </c>
      <c r="E115" s="15">
        <f>MAX(0,E114-D115)</f>
        <v/>
      </c>
    </row>
    <row r="116">
      <c r="A116" s="13" t="n">
        <v>114</v>
      </c>
      <c r="B116" s="15">
        <f>IF(A116&lt;=ROUND(TermYears*12,0),PandI,0)</f>
        <v/>
      </c>
      <c r="C116" s="15">
        <f>IF(A116&lt;=ROUND(TermYears*12,0),E115*Rate/12,0)</f>
        <v/>
      </c>
      <c r="D116" s="15">
        <f>B116-C116</f>
        <v/>
      </c>
      <c r="E116" s="15">
        <f>MAX(0,E115-D116)</f>
        <v/>
      </c>
    </row>
    <row r="117">
      <c r="A117" s="13" t="n">
        <v>115</v>
      </c>
      <c r="B117" s="15">
        <f>IF(A117&lt;=ROUND(TermYears*12,0),PandI,0)</f>
        <v/>
      </c>
      <c r="C117" s="15">
        <f>IF(A117&lt;=ROUND(TermYears*12,0),E116*Rate/12,0)</f>
        <v/>
      </c>
      <c r="D117" s="15">
        <f>B117-C117</f>
        <v/>
      </c>
      <c r="E117" s="15">
        <f>MAX(0,E116-D117)</f>
        <v/>
      </c>
    </row>
    <row r="118">
      <c r="A118" s="13" t="n">
        <v>116</v>
      </c>
      <c r="B118" s="15">
        <f>IF(A118&lt;=ROUND(TermYears*12,0),PandI,0)</f>
        <v/>
      </c>
      <c r="C118" s="15">
        <f>IF(A118&lt;=ROUND(TermYears*12,0),E117*Rate/12,0)</f>
        <v/>
      </c>
      <c r="D118" s="15">
        <f>B118-C118</f>
        <v/>
      </c>
      <c r="E118" s="15">
        <f>MAX(0,E117-D118)</f>
        <v/>
      </c>
    </row>
    <row r="119">
      <c r="A119" s="13" t="n">
        <v>117</v>
      </c>
      <c r="B119" s="15">
        <f>IF(A119&lt;=ROUND(TermYears*12,0),PandI,0)</f>
        <v/>
      </c>
      <c r="C119" s="15">
        <f>IF(A119&lt;=ROUND(TermYears*12,0),E118*Rate/12,0)</f>
        <v/>
      </c>
      <c r="D119" s="15">
        <f>B119-C119</f>
        <v/>
      </c>
      <c r="E119" s="15">
        <f>MAX(0,E118-D119)</f>
        <v/>
      </c>
    </row>
    <row r="120">
      <c r="A120" s="13" t="n">
        <v>118</v>
      </c>
      <c r="B120" s="15">
        <f>IF(A120&lt;=ROUND(TermYears*12,0),PandI,0)</f>
        <v/>
      </c>
      <c r="C120" s="15">
        <f>IF(A120&lt;=ROUND(TermYears*12,0),E119*Rate/12,0)</f>
        <v/>
      </c>
      <c r="D120" s="15">
        <f>B120-C120</f>
        <v/>
      </c>
      <c r="E120" s="15">
        <f>MAX(0,E119-D120)</f>
        <v/>
      </c>
    </row>
    <row r="121">
      <c r="A121" s="13" t="n">
        <v>119</v>
      </c>
      <c r="B121" s="15">
        <f>IF(A121&lt;=ROUND(TermYears*12,0),PandI,0)</f>
        <v/>
      </c>
      <c r="C121" s="15">
        <f>IF(A121&lt;=ROUND(TermYears*12,0),E120*Rate/12,0)</f>
        <v/>
      </c>
      <c r="D121" s="15">
        <f>B121-C121</f>
        <v/>
      </c>
      <c r="E121" s="15">
        <f>MAX(0,E120-D121)</f>
        <v/>
      </c>
    </row>
    <row r="122">
      <c r="A122" s="13" t="n">
        <v>120</v>
      </c>
      <c r="B122" s="15">
        <f>IF(A122&lt;=ROUND(TermYears*12,0),PandI,0)</f>
        <v/>
      </c>
      <c r="C122" s="15">
        <f>IF(A122&lt;=ROUND(TermYears*12,0),E121*Rate/12,0)</f>
        <v/>
      </c>
      <c r="D122" s="15">
        <f>B122-C122</f>
        <v/>
      </c>
      <c r="E122" s="15">
        <f>MAX(0,E121-D122)</f>
        <v/>
      </c>
    </row>
    <row r="123">
      <c r="A123" s="13" t="n">
        <v>121</v>
      </c>
      <c r="B123" s="15">
        <f>IF(A123&lt;=ROUND(TermYears*12,0),PandI,0)</f>
        <v/>
      </c>
      <c r="C123" s="15">
        <f>IF(A123&lt;=ROUND(TermYears*12,0),E122*Rate/12,0)</f>
        <v/>
      </c>
      <c r="D123" s="15">
        <f>B123-C123</f>
        <v/>
      </c>
      <c r="E123" s="15">
        <f>MAX(0,E122-D123)</f>
        <v/>
      </c>
    </row>
    <row r="124">
      <c r="A124" s="13" t="n">
        <v>122</v>
      </c>
      <c r="B124" s="15">
        <f>IF(A124&lt;=ROUND(TermYears*12,0),PandI,0)</f>
        <v/>
      </c>
      <c r="C124" s="15">
        <f>IF(A124&lt;=ROUND(TermYears*12,0),E123*Rate/12,0)</f>
        <v/>
      </c>
      <c r="D124" s="15">
        <f>B124-C124</f>
        <v/>
      </c>
      <c r="E124" s="15">
        <f>MAX(0,E123-D124)</f>
        <v/>
      </c>
    </row>
    <row r="125">
      <c r="A125" s="13" t="n">
        <v>123</v>
      </c>
      <c r="B125" s="15">
        <f>IF(A125&lt;=ROUND(TermYears*12,0),PandI,0)</f>
        <v/>
      </c>
      <c r="C125" s="15">
        <f>IF(A125&lt;=ROUND(TermYears*12,0),E124*Rate/12,0)</f>
        <v/>
      </c>
      <c r="D125" s="15">
        <f>B125-C125</f>
        <v/>
      </c>
      <c r="E125" s="15">
        <f>MAX(0,E124-D125)</f>
        <v/>
      </c>
    </row>
    <row r="126">
      <c r="A126" s="13" t="n">
        <v>124</v>
      </c>
      <c r="B126" s="15">
        <f>IF(A126&lt;=ROUND(TermYears*12,0),PandI,0)</f>
        <v/>
      </c>
      <c r="C126" s="15">
        <f>IF(A126&lt;=ROUND(TermYears*12,0),E125*Rate/12,0)</f>
        <v/>
      </c>
      <c r="D126" s="15">
        <f>B126-C126</f>
        <v/>
      </c>
      <c r="E126" s="15">
        <f>MAX(0,E125-D126)</f>
        <v/>
      </c>
    </row>
    <row r="127">
      <c r="A127" s="13" t="n">
        <v>125</v>
      </c>
      <c r="B127" s="15">
        <f>IF(A127&lt;=ROUND(TermYears*12,0),PandI,0)</f>
        <v/>
      </c>
      <c r="C127" s="15">
        <f>IF(A127&lt;=ROUND(TermYears*12,0),E126*Rate/12,0)</f>
        <v/>
      </c>
      <c r="D127" s="15">
        <f>B127-C127</f>
        <v/>
      </c>
      <c r="E127" s="15">
        <f>MAX(0,E126-D127)</f>
        <v/>
      </c>
    </row>
    <row r="128">
      <c r="A128" s="13" t="n">
        <v>126</v>
      </c>
      <c r="B128" s="15">
        <f>IF(A128&lt;=ROUND(TermYears*12,0),PandI,0)</f>
        <v/>
      </c>
      <c r="C128" s="15">
        <f>IF(A128&lt;=ROUND(TermYears*12,0),E127*Rate/12,0)</f>
        <v/>
      </c>
      <c r="D128" s="15">
        <f>B128-C128</f>
        <v/>
      </c>
      <c r="E128" s="15">
        <f>MAX(0,E127-D128)</f>
        <v/>
      </c>
    </row>
    <row r="129">
      <c r="A129" s="13" t="n">
        <v>127</v>
      </c>
      <c r="B129" s="15">
        <f>IF(A129&lt;=ROUND(TermYears*12,0),PandI,0)</f>
        <v/>
      </c>
      <c r="C129" s="15">
        <f>IF(A129&lt;=ROUND(TermYears*12,0),E128*Rate/12,0)</f>
        <v/>
      </c>
      <c r="D129" s="15">
        <f>B129-C129</f>
        <v/>
      </c>
      <c r="E129" s="15">
        <f>MAX(0,E128-D129)</f>
        <v/>
      </c>
    </row>
    <row r="130">
      <c r="A130" s="13" t="n">
        <v>128</v>
      </c>
      <c r="B130" s="15">
        <f>IF(A130&lt;=ROUND(TermYears*12,0),PandI,0)</f>
        <v/>
      </c>
      <c r="C130" s="15">
        <f>IF(A130&lt;=ROUND(TermYears*12,0),E129*Rate/12,0)</f>
        <v/>
      </c>
      <c r="D130" s="15">
        <f>B130-C130</f>
        <v/>
      </c>
      <c r="E130" s="15">
        <f>MAX(0,E129-D130)</f>
        <v/>
      </c>
    </row>
    <row r="131">
      <c r="A131" s="13" t="n">
        <v>129</v>
      </c>
      <c r="B131" s="15">
        <f>IF(A131&lt;=ROUND(TermYears*12,0),PandI,0)</f>
        <v/>
      </c>
      <c r="C131" s="15">
        <f>IF(A131&lt;=ROUND(TermYears*12,0),E130*Rate/12,0)</f>
        <v/>
      </c>
      <c r="D131" s="15">
        <f>B131-C131</f>
        <v/>
      </c>
      <c r="E131" s="15">
        <f>MAX(0,E130-D131)</f>
        <v/>
      </c>
    </row>
    <row r="132">
      <c r="A132" s="13" t="n">
        <v>130</v>
      </c>
      <c r="B132" s="15">
        <f>IF(A132&lt;=ROUND(TermYears*12,0),PandI,0)</f>
        <v/>
      </c>
      <c r="C132" s="15">
        <f>IF(A132&lt;=ROUND(TermYears*12,0),E131*Rate/12,0)</f>
        <v/>
      </c>
      <c r="D132" s="15">
        <f>B132-C132</f>
        <v/>
      </c>
      <c r="E132" s="15">
        <f>MAX(0,E131-D132)</f>
        <v/>
      </c>
    </row>
    <row r="133">
      <c r="A133" s="13" t="n">
        <v>131</v>
      </c>
      <c r="B133" s="15">
        <f>IF(A133&lt;=ROUND(TermYears*12,0),PandI,0)</f>
        <v/>
      </c>
      <c r="C133" s="15">
        <f>IF(A133&lt;=ROUND(TermYears*12,0),E132*Rate/12,0)</f>
        <v/>
      </c>
      <c r="D133" s="15">
        <f>B133-C133</f>
        <v/>
      </c>
      <c r="E133" s="15">
        <f>MAX(0,E132-D133)</f>
        <v/>
      </c>
    </row>
    <row r="134">
      <c r="A134" s="13" t="n">
        <v>132</v>
      </c>
      <c r="B134" s="15">
        <f>IF(A134&lt;=ROUND(TermYears*12,0),PandI,0)</f>
        <v/>
      </c>
      <c r="C134" s="15">
        <f>IF(A134&lt;=ROUND(TermYears*12,0),E133*Rate/12,0)</f>
        <v/>
      </c>
      <c r="D134" s="15">
        <f>B134-C134</f>
        <v/>
      </c>
      <c r="E134" s="15">
        <f>MAX(0,E133-D134)</f>
        <v/>
      </c>
    </row>
    <row r="135">
      <c r="A135" s="13" t="n">
        <v>133</v>
      </c>
      <c r="B135" s="15">
        <f>IF(A135&lt;=ROUND(TermYears*12,0),PandI,0)</f>
        <v/>
      </c>
      <c r="C135" s="15">
        <f>IF(A135&lt;=ROUND(TermYears*12,0),E134*Rate/12,0)</f>
        <v/>
      </c>
      <c r="D135" s="15">
        <f>B135-C135</f>
        <v/>
      </c>
      <c r="E135" s="15">
        <f>MAX(0,E134-D135)</f>
        <v/>
      </c>
    </row>
    <row r="136">
      <c r="A136" s="13" t="n">
        <v>134</v>
      </c>
      <c r="B136" s="15">
        <f>IF(A136&lt;=ROUND(TermYears*12,0),PandI,0)</f>
        <v/>
      </c>
      <c r="C136" s="15">
        <f>IF(A136&lt;=ROUND(TermYears*12,0),E135*Rate/12,0)</f>
        <v/>
      </c>
      <c r="D136" s="15">
        <f>B136-C136</f>
        <v/>
      </c>
      <c r="E136" s="15">
        <f>MAX(0,E135-D136)</f>
        <v/>
      </c>
    </row>
    <row r="137">
      <c r="A137" s="13" t="n">
        <v>135</v>
      </c>
      <c r="B137" s="15">
        <f>IF(A137&lt;=ROUND(TermYears*12,0),PandI,0)</f>
        <v/>
      </c>
      <c r="C137" s="15">
        <f>IF(A137&lt;=ROUND(TermYears*12,0),E136*Rate/12,0)</f>
        <v/>
      </c>
      <c r="D137" s="15">
        <f>B137-C137</f>
        <v/>
      </c>
      <c r="E137" s="15">
        <f>MAX(0,E136-D137)</f>
        <v/>
      </c>
    </row>
    <row r="138">
      <c r="A138" s="13" t="n">
        <v>136</v>
      </c>
      <c r="B138" s="15">
        <f>IF(A138&lt;=ROUND(TermYears*12,0),PandI,0)</f>
        <v/>
      </c>
      <c r="C138" s="15">
        <f>IF(A138&lt;=ROUND(TermYears*12,0),E137*Rate/12,0)</f>
        <v/>
      </c>
      <c r="D138" s="15">
        <f>B138-C138</f>
        <v/>
      </c>
      <c r="E138" s="15">
        <f>MAX(0,E137-D138)</f>
        <v/>
      </c>
    </row>
    <row r="139">
      <c r="A139" s="13" t="n">
        <v>137</v>
      </c>
      <c r="B139" s="15">
        <f>IF(A139&lt;=ROUND(TermYears*12,0),PandI,0)</f>
        <v/>
      </c>
      <c r="C139" s="15">
        <f>IF(A139&lt;=ROUND(TermYears*12,0),E138*Rate/12,0)</f>
        <v/>
      </c>
      <c r="D139" s="15">
        <f>B139-C139</f>
        <v/>
      </c>
      <c r="E139" s="15">
        <f>MAX(0,E138-D139)</f>
        <v/>
      </c>
    </row>
    <row r="140">
      <c r="A140" s="13" t="n">
        <v>138</v>
      </c>
      <c r="B140" s="15">
        <f>IF(A140&lt;=ROUND(TermYears*12,0),PandI,0)</f>
        <v/>
      </c>
      <c r="C140" s="15">
        <f>IF(A140&lt;=ROUND(TermYears*12,0),E139*Rate/12,0)</f>
        <v/>
      </c>
      <c r="D140" s="15">
        <f>B140-C140</f>
        <v/>
      </c>
      <c r="E140" s="15">
        <f>MAX(0,E139-D140)</f>
        <v/>
      </c>
    </row>
    <row r="141">
      <c r="A141" s="13" t="n">
        <v>139</v>
      </c>
      <c r="B141" s="15">
        <f>IF(A141&lt;=ROUND(TermYears*12,0),PandI,0)</f>
        <v/>
      </c>
      <c r="C141" s="15">
        <f>IF(A141&lt;=ROUND(TermYears*12,0),E140*Rate/12,0)</f>
        <v/>
      </c>
      <c r="D141" s="15">
        <f>B141-C141</f>
        <v/>
      </c>
      <c r="E141" s="15">
        <f>MAX(0,E140-D141)</f>
        <v/>
      </c>
    </row>
    <row r="142">
      <c r="A142" s="13" t="n">
        <v>140</v>
      </c>
      <c r="B142" s="15">
        <f>IF(A142&lt;=ROUND(TermYears*12,0),PandI,0)</f>
        <v/>
      </c>
      <c r="C142" s="15">
        <f>IF(A142&lt;=ROUND(TermYears*12,0),E141*Rate/12,0)</f>
        <v/>
      </c>
      <c r="D142" s="15">
        <f>B142-C142</f>
        <v/>
      </c>
      <c r="E142" s="15">
        <f>MAX(0,E141-D142)</f>
        <v/>
      </c>
    </row>
    <row r="143">
      <c r="A143" s="13" t="n">
        <v>141</v>
      </c>
      <c r="B143" s="15">
        <f>IF(A143&lt;=ROUND(TermYears*12,0),PandI,0)</f>
        <v/>
      </c>
      <c r="C143" s="15">
        <f>IF(A143&lt;=ROUND(TermYears*12,0),E142*Rate/12,0)</f>
        <v/>
      </c>
      <c r="D143" s="15">
        <f>B143-C143</f>
        <v/>
      </c>
      <c r="E143" s="15">
        <f>MAX(0,E142-D143)</f>
        <v/>
      </c>
    </row>
    <row r="144">
      <c r="A144" s="13" t="n">
        <v>142</v>
      </c>
      <c r="B144" s="15">
        <f>IF(A144&lt;=ROUND(TermYears*12,0),PandI,0)</f>
        <v/>
      </c>
      <c r="C144" s="15">
        <f>IF(A144&lt;=ROUND(TermYears*12,0),E143*Rate/12,0)</f>
        <v/>
      </c>
      <c r="D144" s="15">
        <f>B144-C144</f>
        <v/>
      </c>
      <c r="E144" s="15">
        <f>MAX(0,E143-D144)</f>
        <v/>
      </c>
    </row>
    <row r="145">
      <c r="A145" s="13" t="n">
        <v>143</v>
      </c>
      <c r="B145" s="15">
        <f>IF(A145&lt;=ROUND(TermYears*12,0),PandI,0)</f>
        <v/>
      </c>
      <c r="C145" s="15">
        <f>IF(A145&lt;=ROUND(TermYears*12,0),E144*Rate/12,0)</f>
        <v/>
      </c>
      <c r="D145" s="15">
        <f>B145-C145</f>
        <v/>
      </c>
      <c r="E145" s="15">
        <f>MAX(0,E144-D145)</f>
        <v/>
      </c>
    </row>
    <row r="146">
      <c r="A146" s="13" t="n">
        <v>144</v>
      </c>
      <c r="B146" s="15">
        <f>IF(A146&lt;=ROUND(TermYears*12,0),PandI,0)</f>
        <v/>
      </c>
      <c r="C146" s="15">
        <f>IF(A146&lt;=ROUND(TermYears*12,0),E145*Rate/12,0)</f>
        <v/>
      </c>
      <c r="D146" s="15">
        <f>B146-C146</f>
        <v/>
      </c>
      <c r="E146" s="15">
        <f>MAX(0,E145-D146)</f>
        <v/>
      </c>
    </row>
    <row r="147">
      <c r="A147" s="13" t="n">
        <v>145</v>
      </c>
      <c r="B147" s="15">
        <f>IF(A147&lt;=ROUND(TermYears*12,0),PandI,0)</f>
        <v/>
      </c>
      <c r="C147" s="15">
        <f>IF(A147&lt;=ROUND(TermYears*12,0),E146*Rate/12,0)</f>
        <v/>
      </c>
      <c r="D147" s="15">
        <f>B147-C147</f>
        <v/>
      </c>
      <c r="E147" s="15">
        <f>MAX(0,E146-D147)</f>
        <v/>
      </c>
    </row>
    <row r="148">
      <c r="A148" s="13" t="n">
        <v>146</v>
      </c>
      <c r="B148" s="15">
        <f>IF(A148&lt;=ROUND(TermYears*12,0),PandI,0)</f>
        <v/>
      </c>
      <c r="C148" s="15">
        <f>IF(A148&lt;=ROUND(TermYears*12,0),E147*Rate/12,0)</f>
        <v/>
      </c>
      <c r="D148" s="15">
        <f>B148-C148</f>
        <v/>
      </c>
      <c r="E148" s="15">
        <f>MAX(0,E147-D148)</f>
        <v/>
      </c>
    </row>
    <row r="149">
      <c r="A149" s="13" t="n">
        <v>147</v>
      </c>
      <c r="B149" s="15">
        <f>IF(A149&lt;=ROUND(TermYears*12,0),PandI,0)</f>
        <v/>
      </c>
      <c r="C149" s="15">
        <f>IF(A149&lt;=ROUND(TermYears*12,0),E148*Rate/12,0)</f>
        <v/>
      </c>
      <c r="D149" s="15">
        <f>B149-C149</f>
        <v/>
      </c>
      <c r="E149" s="15">
        <f>MAX(0,E148-D149)</f>
        <v/>
      </c>
    </row>
    <row r="150">
      <c r="A150" s="13" t="n">
        <v>148</v>
      </c>
      <c r="B150" s="15">
        <f>IF(A150&lt;=ROUND(TermYears*12,0),PandI,0)</f>
        <v/>
      </c>
      <c r="C150" s="15">
        <f>IF(A150&lt;=ROUND(TermYears*12,0),E149*Rate/12,0)</f>
        <v/>
      </c>
      <c r="D150" s="15">
        <f>B150-C150</f>
        <v/>
      </c>
      <c r="E150" s="15">
        <f>MAX(0,E149-D150)</f>
        <v/>
      </c>
    </row>
    <row r="151">
      <c r="A151" s="13" t="n">
        <v>149</v>
      </c>
      <c r="B151" s="15">
        <f>IF(A151&lt;=ROUND(TermYears*12,0),PandI,0)</f>
        <v/>
      </c>
      <c r="C151" s="15">
        <f>IF(A151&lt;=ROUND(TermYears*12,0),E150*Rate/12,0)</f>
        <v/>
      </c>
      <c r="D151" s="15">
        <f>B151-C151</f>
        <v/>
      </c>
      <c r="E151" s="15">
        <f>MAX(0,E150-D151)</f>
        <v/>
      </c>
    </row>
    <row r="152">
      <c r="A152" s="13" t="n">
        <v>150</v>
      </c>
      <c r="B152" s="15">
        <f>IF(A152&lt;=ROUND(TermYears*12,0),PandI,0)</f>
        <v/>
      </c>
      <c r="C152" s="15">
        <f>IF(A152&lt;=ROUND(TermYears*12,0),E151*Rate/12,0)</f>
        <v/>
      </c>
      <c r="D152" s="15">
        <f>B152-C152</f>
        <v/>
      </c>
      <c r="E152" s="15">
        <f>MAX(0,E151-D152)</f>
        <v/>
      </c>
    </row>
    <row r="153">
      <c r="A153" s="13" t="n">
        <v>151</v>
      </c>
      <c r="B153" s="15">
        <f>IF(A153&lt;=ROUND(TermYears*12,0),PandI,0)</f>
        <v/>
      </c>
      <c r="C153" s="15">
        <f>IF(A153&lt;=ROUND(TermYears*12,0),E152*Rate/12,0)</f>
        <v/>
      </c>
      <c r="D153" s="15">
        <f>B153-C153</f>
        <v/>
      </c>
      <c r="E153" s="15">
        <f>MAX(0,E152-D153)</f>
        <v/>
      </c>
    </row>
    <row r="154">
      <c r="A154" s="13" t="n">
        <v>152</v>
      </c>
      <c r="B154" s="15">
        <f>IF(A154&lt;=ROUND(TermYears*12,0),PandI,0)</f>
        <v/>
      </c>
      <c r="C154" s="15">
        <f>IF(A154&lt;=ROUND(TermYears*12,0),E153*Rate/12,0)</f>
        <v/>
      </c>
      <c r="D154" s="15">
        <f>B154-C154</f>
        <v/>
      </c>
      <c r="E154" s="15">
        <f>MAX(0,E153-D154)</f>
        <v/>
      </c>
    </row>
    <row r="155">
      <c r="A155" s="13" t="n">
        <v>153</v>
      </c>
      <c r="B155" s="15">
        <f>IF(A155&lt;=ROUND(TermYears*12,0),PandI,0)</f>
        <v/>
      </c>
      <c r="C155" s="15">
        <f>IF(A155&lt;=ROUND(TermYears*12,0),E154*Rate/12,0)</f>
        <v/>
      </c>
      <c r="D155" s="15">
        <f>B155-C155</f>
        <v/>
      </c>
      <c r="E155" s="15">
        <f>MAX(0,E154-D155)</f>
        <v/>
      </c>
    </row>
    <row r="156">
      <c r="A156" s="13" t="n">
        <v>154</v>
      </c>
      <c r="B156" s="15">
        <f>IF(A156&lt;=ROUND(TermYears*12,0),PandI,0)</f>
        <v/>
      </c>
      <c r="C156" s="15">
        <f>IF(A156&lt;=ROUND(TermYears*12,0),E155*Rate/12,0)</f>
        <v/>
      </c>
      <c r="D156" s="15">
        <f>B156-C156</f>
        <v/>
      </c>
      <c r="E156" s="15">
        <f>MAX(0,E155-D156)</f>
        <v/>
      </c>
    </row>
    <row r="157">
      <c r="A157" s="13" t="n">
        <v>155</v>
      </c>
      <c r="B157" s="15">
        <f>IF(A157&lt;=ROUND(TermYears*12,0),PandI,0)</f>
        <v/>
      </c>
      <c r="C157" s="15">
        <f>IF(A157&lt;=ROUND(TermYears*12,0),E156*Rate/12,0)</f>
        <v/>
      </c>
      <c r="D157" s="15">
        <f>B157-C157</f>
        <v/>
      </c>
      <c r="E157" s="15">
        <f>MAX(0,E156-D157)</f>
        <v/>
      </c>
    </row>
    <row r="158">
      <c r="A158" s="13" t="n">
        <v>156</v>
      </c>
      <c r="B158" s="15">
        <f>IF(A158&lt;=ROUND(TermYears*12,0),PandI,0)</f>
        <v/>
      </c>
      <c r="C158" s="15">
        <f>IF(A158&lt;=ROUND(TermYears*12,0),E157*Rate/12,0)</f>
        <v/>
      </c>
      <c r="D158" s="15">
        <f>B158-C158</f>
        <v/>
      </c>
      <c r="E158" s="15">
        <f>MAX(0,E157-D158)</f>
        <v/>
      </c>
    </row>
    <row r="159">
      <c r="A159" s="13" t="n">
        <v>157</v>
      </c>
      <c r="B159" s="15">
        <f>IF(A159&lt;=ROUND(TermYears*12,0),PandI,0)</f>
        <v/>
      </c>
      <c r="C159" s="15">
        <f>IF(A159&lt;=ROUND(TermYears*12,0),E158*Rate/12,0)</f>
        <v/>
      </c>
      <c r="D159" s="15">
        <f>B159-C159</f>
        <v/>
      </c>
      <c r="E159" s="15">
        <f>MAX(0,E158-D159)</f>
        <v/>
      </c>
    </row>
    <row r="160">
      <c r="A160" s="13" t="n">
        <v>158</v>
      </c>
      <c r="B160" s="15">
        <f>IF(A160&lt;=ROUND(TermYears*12,0),PandI,0)</f>
        <v/>
      </c>
      <c r="C160" s="15">
        <f>IF(A160&lt;=ROUND(TermYears*12,0),E159*Rate/12,0)</f>
        <v/>
      </c>
      <c r="D160" s="15">
        <f>B160-C160</f>
        <v/>
      </c>
      <c r="E160" s="15">
        <f>MAX(0,E159-D160)</f>
        <v/>
      </c>
    </row>
    <row r="161">
      <c r="A161" s="13" t="n">
        <v>159</v>
      </c>
      <c r="B161" s="15">
        <f>IF(A161&lt;=ROUND(TermYears*12,0),PandI,0)</f>
        <v/>
      </c>
      <c r="C161" s="15">
        <f>IF(A161&lt;=ROUND(TermYears*12,0),E160*Rate/12,0)</f>
        <v/>
      </c>
      <c r="D161" s="15">
        <f>B161-C161</f>
        <v/>
      </c>
      <c r="E161" s="15">
        <f>MAX(0,E160-D161)</f>
        <v/>
      </c>
    </row>
    <row r="162">
      <c r="A162" s="13" t="n">
        <v>160</v>
      </c>
      <c r="B162" s="15">
        <f>IF(A162&lt;=ROUND(TermYears*12,0),PandI,0)</f>
        <v/>
      </c>
      <c r="C162" s="15">
        <f>IF(A162&lt;=ROUND(TermYears*12,0),E161*Rate/12,0)</f>
        <v/>
      </c>
      <c r="D162" s="15">
        <f>B162-C162</f>
        <v/>
      </c>
      <c r="E162" s="15">
        <f>MAX(0,E161-D162)</f>
        <v/>
      </c>
    </row>
    <row r="163">
      <c r="A163" s="13" t="n">
        <v>161</v>
      </c>
      <c r="B163" s="15">
        <f>IF(A163&lt;=ROUND(TermYears*12,0),PandI,0)</f>
        <v/>
      </c>
      <c r="C163" s="15">
        <f>IF(A163&lt;=ROUND(TermYears*12,0),E162*Rate/12,0)</f>
        <v/>
      </c>
      <c r="D163" s="15">
        <f>B163-C163</f>
        <v/>
      </c>
      <c r="E163" s="15">
        <f>MAX(0,E162-D163)</f>
        <v/>
      </c>
    </row>
    <row r="164">
      <c r="A164" s="13" t="n">
        <v>162</v>
      </c>
      <c r="B164" s="15">
        <f>IF(A164&lt;=ROUND(TermYears*12,0),PandI,0)</f>
        <v/>
      </c>
      <c r="C164" s="15">
        <f>IF(A164&lt;=ROUND(TermYears*12,0),E163*Rate/12,0)</f>
        <v/>
      </c>
      <c r="D164" s="15">
        <f>B164-C164</f>
        <v/>
      </c>
      <c r="E164" s="15">
        <f>MAX(0,E163-D164)</f>
        <v/>
      </c>
    </row>
    <row r="165">
      <c r="A165" s="13" t="n">
        <v>163</v>
      </c>
      <c r="B165" s="15">
        <f>IF(A165&lt;=ROUND(TermYears*12,0),PandI,0)</f>
        <v/>
      </c>
      <c r="C165" s="15">
        <f>IF(A165&lt;=ROUND(TermYears*12,0),E164*Rate/12,0)</f>
        <v/>
      </c>
      <c r="D165" s="15">
        <f>B165-C165</f>
        <v/>
      </c>
      <c r="E165" s="15">
        <f>MAX(0,E164-D165)</f>
        <v/>
      </c>
    </row>
    <row r="166">
      <c r="A166" s="13" t="n">
        <v>164</v>
      </c>
      <c r="B166" s="15">
        <f>IF(A166&lt;=ROUND(TermYears*12,0),PandI,0)</f>
        <v/>
      </c>
      <c r="C166" s="15">
        <f>IF(A166&lt;=ROUND(TermYears*12,0),E165*Rate/12,0)</f>
        <v/>
      </c>
      <c r="D166" s="15">
        <f>B166-C166</f>
        <v/>
      </c>
      <c r="E166" s="15">
        <f>MAX(0,E165-D166)</f>
        <v/>
      </c>
    </row>
    <row r="167">
      <c r="A167" s="13" t="n">
        <v>165</v>
      </c>
      <c r="B167" s="15">
        <f>IF(A167&lt;=ROUND(TermYears*12,0),PandI,0)</f>
        <v/>
      </c>
      <c r="C167" s="15">
        <f>IF(A167&lt;=ROUND(TermYears*12,0),E166*Rate/12,0)</f>
        <v/>
      </c>
      <c r="D167" s="15">
        <f>B167-C167</f>
        <v/>
      </c>
      <c r="E167" s="15">
        <f>MAX(0,E166-D167)</f>
        <v/>
      </c>
    </row>
    <row r="168">
      <c r="A168" s="13" t="n">
        <v>166</v>
      </c>
      <c r="B168" s="15">
        <f>IF(A168&lt;=ROUND(TermYears*12,0),PandI,0)</f>
        <v/>
      </c>
      <c r="C168" s="15">
        <f>IF(A168&lt;=ROUND(TermYears*12,0),E167*Rate/12,0)</f>
        <v/>
      </c>
      <c r="D168" s="15">
        <f>B168-C168</f>
        <v/>
      </c>
      <c r="E168" s="15">
        <f>MAX(0,E167-D168)</f>
        <v/>
      </c>
    </row>
    <row r="169">
      <c r="A169" s="13" t="n">
        <v>167</v>
      </c>
      <c r="B169" s="15">
        <f>IF(A169&lt;=ROUND(TermYears*12,0),PandI,0)</f>
        <v/>
      </c>
      <c r="C169" s="15">
        <f>IF(A169&lt;=ROUND(TermYears*12,0),E168*Rate/12,0)</f>
        <v/>
      </c>
      <c r="D169" s="15">
        <f>B169-C169</f>
        <v/>
      </c>
      <c r="E169" s="15">
        <f>MAX(0,E168-D169)</f>
        <v/>
      </c>
    </row>
    <row r="170">
      <c r="A170" s="13" t="n">
        <v>168</v>
      </c>
      <c r="B170" s="15">
        <f>IF(A170&lt;=ROUND(TermYears*12,0),PandI,0)</f>
        <v/>
      </c>
      <c r="C170" s="15">
        <f>IF(A170&lt;=ROUND(TermYears*12,0),E169*Rate/12,0)</f>
        <v/>
      </c>
      <c r="D170" s="15">
        <f>B170-C170</f>
        <v/>
      </c>
      <c r="E170" s="15">
        <f>MAX(0,E169-D170)</f>
        <v/>
      </c>
    </row>
    <row r="171">
      <c r="A171" s="13" t="n">
        <v>169</v>
      </c>
      <c r="B171" s="15">
        <f>IF(A171&lt;=ROUND(TermYears*12,0),PandI,0)</f>
        <v/>
      </c>
      <c r="C171" s="15">
        <f>IF(A171&lt;=ROUND(TermYears*12,0),E170*Rate/12,0)</f>
        <v/>
      </c>
      <c r="D171" s="15">
        <f>B171-C171</f>
        <v/>
      </c>
      <c r="E171" s="15">
        <f>MAX(0,E170-D171)</f>
        <v/>
      </c>
    </row>
    <row r="172">
      <c r="A172" s="13" t="n">
        <v>170</v>
      </c>
      <c r="B172" s="15">
        <f>IF(A172&lt;=ROUND(TermYears*12,0),PandI,0)</f>
        <v/>
      </c>
      <c r="C172" s="15">
        <f>IF(A172&lt;=ROUND(TermYears*12,0),E171*Rate/12,0)</f>
        <v/>
      </c>
      <c r="D172" s="15">
        <f>B172-C172</f>
        <v/>
      </c>
      <c r="E172" s="15">
        <f>MAX(0,E171-D172)</f>
        <v/>
      </c>
    </row>
    <row r="173">
      <c r="A173" s="13" t="n">
        <v>171</v>
      </c>
      <c r="B173" s="15">
        <f>IF(A173&lt;=ROUND(TermYears*12,0),PandI,0)</f>
        <v/>
      </c>
      <c r="C173" s="15">
        <f>IF(A173&lt;=ROUND(TermYears*12,0),E172*Rate/12,0)</f>
        <v/>
      </c>
      <c r="D173" s="15">
        <f>B173-C173</f>
        <v/>
      </c>
      <c r="E173" s="15">
        <f>MAX(0,E172-D173)</f>
        <v/>
      </c>
    </row>
    <row r="174">
      <c r="A174" s="13" t="n">
        <v>172</v>
      </c>
      <c r="B174" s="15">
        <f>IF(A174&lt;=ROUND(TermYears*12,0),PandI,0)</f>
        <v/>
      </c>
      <c r="C174" s="15">
        <f>IF(A174&lt;=ROUND(TermYears*12,0),E173*Rate/12,0)</f>
        <v/>
      </c>
      <c r="D174" s="15">
        <f>B174-C174</f>
        <v/>
      </c>
      <c r="E174" s="15">
        <f>MAX(0,E173-D174)</f>
        <v/>
      </c>
    </row>
    <row r="175">
      <c r="A175" s="13" t="n">
        <v>173</v>
      </c>
      <c r="B175" s="15">
        <f>IF(A175&lt;=ROUND(TermYears*12,0),PandI,0)</f>
        <v/>
      </c>
      <c r="C175" s="15">
        <f>IF(A175&lt;=ROUND(TermYears*12,0),E174*Rate/12,0)</f>
        <v/>
      </c>
      <c r="D175" s="15">
        <f>B175-C175</f>
        <v/>
      </c>
      <c r="E175" s="15">
        <f>MAX(0,E174-D175)</f>
        <v/>
      </c>
    </row>
    <row r="176">
      <c r="A176" s="13" t="n">
        <v>174</v>
      </c>
      <c r="B176" s="15">
        <f>IF(A176&lt;=ROUND(TermYears*12,0),PandI,0)</f>
        <v/>
      </c>
      <c r="C176" s="15">
        <f>IF(A176&lt;=ROUND(TermYears*12,0),E175*Rate/12,0)</f>
        <v/>
      </c>
      <c r="D176" s="15">
        <f>B176-C176</f>
        <v/>
      </c>
      <c r="E176" s="15">
        <f>MAX(0,E175-D176)</f>
        <v/>
      </c>
    </row>
    <row r="177">
      <c r="A177" s="13" t="n">
        <v>175</v>
      </c>
      <c r="B177" s="15">
        <f>IF(A177&lt;=ROUND(TermYears*12,0),PandI,0)</f>
        <v/>
      </c>
      <c r="C177" s="15">
        <f>IF(A177&lt;=ROUND(TermYears*12,0),E176*Rate/12,0)</f>
        <v/>
      </c>
      <c r="D177" s="15">
        <f>B177-C177</f>
        <v/>
      </c>
      <c r="E177" s="15">
        <f>MAX(0,E176-D177)</f>
        <v/>
      </c>
    </row>
    <row r="178">
      <c r="A178" s="13" t="n">
        <v>176</v>
      </c>
      <c r="B178" s="15">
        <f>IF(A178&lt;=ROUND(TermYears*12,0),PandI,0)</f>
        <v/>
      </c>
      <c r="C178" s="15">
        <f>IF(A178&lt;=ROUND(TermYears*12,0),E177*Rate/12,0)</f>
        <v/>
      </c>
      <c r="D178" s="15">
        <f>B178-C178</f>
        <v/>
      </c>
      <c r="E178" s="15">
        <f>MAX(0,E177-D178)</f>
        <v/>
      </c>
    </row>
    <row r="179">
      <c r="A179" s="13" t="n">
        <v>177</v>
      </c>
      <c r="B179" s="15">
        <f>IF(A179&lt;=ROUND(TermYears*12,0),PandI,0)</f>
        <v/>
      </c>
      <c r="C179" s="15">
        <f>IF(A179&lt;=ROUND(TermYears*12,0),E178*Rate/12,0)</f>
        <v/>
      </c>
      <c r="D179" s="15">
        <f>B179-C179</f>
        <v/>
      </c>
      <c r="E179" s="15">
        <f>MAX(0,E178-D179)</f>
        <v/>
      </c>
    </row>
    <row r="180">
      <c r="A180" s="13" t="n">
        <v>178</v>
      </c>
      <c r="B180" s="15">
        <f>IF(A180&lt;=ROUND(TermYears*12,0),PandI,0)</f>
        <v/>
      </c>
      <c r="C180" s="15">
        <f>IF(A180&lt;=ROUND(TermYears*12,0),E179*Rate/12,0)</f>
        <v/>
      </c>
      <c r="D180" s="15">
        <f>B180-C180</f>
        <v/>
      </c>
      <c r="E180" s="15">
        <f>MAX(0,E179-D180)</f>
        <v/>
      </c>
    </row>
    <row r="181">
      <c r="A181" s="13" t="n">
        <v>179</v>
      </c>
      <c r="B181" s="15">
        <f>IF(A181&lt;=ROUND(TermYears*12,0),PandI,0)</f>
        <v/>
      </c>
      <c r="C181" s="15">
        <f>IF(A181&lt;=ROUND(TermYears*12,0),E180*Rate/12,0)</f>
        <v/>
      </c>
      <c r="D181" s="15">
        <f>B181-C181</f>
        <v/>
      </c>
      <c r="E181" s="15">
        <f>MAX(0,E180-D181)</f>
        <v/>
      </c>
    </row>
    <row r="182">
      <c r="A182" s="13" t="n">
        <v>180</v>
      </c>
      <c r="B182" s="15">
        <f>IF(A182&lt;=ROUND(TermYears*12,0),PandI,0)</f>
        <v/>
      </c>
      <c r="C182" s="15">
        <f>IF(A182&lt;=ROUND(TermYears*12,0),E181*Rate/12,0)</f>
        <v/>
      </c>
      <c r="D182" s="15">
        <f>B182-C182</f>
        <v/>
      </c>
      <c r="E182" s="15">
        <f>MAX(0,E181-D182)</f>
        <v/>
      </c>
    </row>
    <row r="183">
      <c r="A183" s="13" t="n">
        <v>181</v>
      </c>
      <c r="B183" s="15">
        <f>IF(A183&lt;=ROUND(TermYears*12,0),PandI,0)</f>
        <v/>
      </c>
      <c r="C183" s="15">
        <f>IF(A183&lt;=ROUND(TermYears*12,0),E182*Rate/12,0)</f>
        <v/>
      </c>
      <c r="D183" s="15">
        <f>B183-C183</f>
        <v/>
      </c>
      <c r="E183" s="15">
        <f>MAX(0,E182-D183)</f>
        <v/>
      </c>
    </row>
    <row r="184">
      <c r="A184" s="13" t="n">
        <v>182</v>
      </c>
      <c r="B184" s="15">
        <f>IF(A184&lt;=ROUND(TermYears*12,0),PandI,0)</f>
        <v/>
      </c>
      <c r="C184" s="15">
        <f>IF(A184&lt;=ROUND(TermYears*12,0),E183*Rate/12,0)</f>
        <v/>
      </c>
      <c r="D184" s="15">
        <f>B184-C184</f>
        <v/>
      </c>
      <c r="E184" s="15">
        <f>MAX(0,E183-D184)</f>
        <v/>
      </c>
    </row>
    <row r="185">
      <c r="A185" s="13" t="n">
        <v>183</v>
      </c>
      <c r="B185" s="15">
        <f>IF(A185&lt;=ROUND(TermYears*12,0),PandI,0)</f>
        <v/>
      </c>
      <c r="C185" s="15">
        <f>IF(A185&lt;=ROUND(TermYears*12,0),E184*Rate/12,0)</f>
        <v/>
      </c>
      <c r="D185" s="15">
        <f>B185-C185</f>
        <v/>
      </c>
      <c r="E185" s="15">
        <f>MAX(0,E184-D185)</f>
        <v/>
      </c>
    </row>
    <row r="186">
      <c r="A186" s="13" t="n">
        <v>184</v>
      </c>
      <c r="B186" s="15">
        <f>IF(A186&lt;=ROUND(TermYears*12,0),PandI,0)</f>
        <v/>
      </c>
      <c r="C186" s="15">
        <f>IF(A186&lt;=ROUND(TermYears*12,0),E185*Rate/12,0)</f>
        <v/>
      </c>
      <c r="D186" s="15">
        <f>B186-C186</f>
        <v/>
      </c>
      <c r="E186" s="15">
        <f>MAX(0,E185-D186)</f>
        <v/>
      </c>
    </row>
    <row r="187">
      <c r="A187" s="13" t="n">
        <v>185</v>
      </c>
      <c r="B187" s="15">
        <f>IF(A187&lt;=ROUND(TermYears*12,0),PandI,0)</f>
        <v/>
      </c>
      <c r="C187" s="15">
        <f>IF(A187&lt;=ROUND(TermYears*12,0),E186*Rate/12,0)</f>
        <v/>
      </c>
      <c r="D187" s="15">
        <f>B187-C187</f>
        <v/>
      </c>
      <c r="E187" s="15">
        <f>MAX(0,E186-D187)</f>
        <v/>
      </c>
    </row>
    <row r="188">
      <c r="A188" s="13" t="n">
        <v>186</v>
      </c>
      <c r="B188" s="15">
        <f>IF(A188&lt;=ROUND(TermYears*12,0),PandI,0)</f>
        <v/>
      </c>
      <c r="C188" s="15">
        <f>IF(A188&lt;=ROUND(TermYears*12,0),E187*Rate/12,0)</f>
        <v/>
      </c>
      <c r="D188" s="15">
        <f>B188-C188</f>
        <v/>
      </c>
      <c r="E188" s="15">
        <f>MAX(0,E187-D188)</f>
        <v/>
      </c>
    </row>
    <row r="189">
      <c r="A189" s="13" t="n">
        <v>187</v>
      </c>
      <c r="B189" s="15">
        <f>IF(A189&lt;=ROUND(TermYears*12,0),PandI,0)</f>
        <v/>
      </c>
      <c r="C189" s="15">
        <f>IF(A189&lt;=ROUND(TermYears*12,0),E188*Rate/12,0)</f>
        <v/>
      </c>
      <c r="D189" s="15">
        <f>B189-C189</f>
        <v/>
      </c>
      <c r="E189" s="15">
        <f>MAX(0,E188-D189)</f>
        <v/>
      </c>
    </row>
    <row r="190">
      <c r="A190" s="13" t="n">
        <v>188</v>
      </c>
      <c r="B190" s="15">
        <f>IF(A190&lt;=ROUND(TermYears*12,0),PandI,0)</f>
        <v/>
      </c>
      <c r="C190" s="15">
        <f>IF(A190&lt;=ROUND(TermYears*12,0),E189*Rate/12,0)</f>
        <v/>
      </c>
      <c r="D190" s="15">
        <f>B190-C190</f>
        <v/>
      </c>
      <c r="E190" s="15">
        <f>MAX(0,E189-D190)</f>
        <v/>
      </c>
    </row>
    <row r="191">
      <c r="A191" s="13" t="n">
        <v>189</v>
      </c>
      <c r="B191" s="15">
        <f>IF(A191&lt;=ROUND(TermYears*12,0),PandI,0)</f>
        <v/>
      </c>
      <c r="C191" s="15">
        <f>IF(A191&lt;=ROUND(TermYears*12,0),E190*Rate/12,0)</f>
        <v/>
      </c>
      <c r="D191" s="15">
        <f>B191-C191</f>
        <v/>
      </c>
      <c r="E191" s="15">
        <f>MAX(0,E190-D191)</f>
        <v/>
      </c>
    </row>
    <row r="192">
      <c r="A192" s="13" t="n">
        <v>190</v>
      </c>
      <c r="B192" s="15">
        <f>IF(A192&lt;=ROUND(TermYears*12,0),PandI,0)</f>
        <v/>
      </c>
      <c r="C192" s="15">
        <f>IF(A192&lt;=ROUND(TermYears*12,0),E191*Rate/12,0)</f>
        <v/>
      </c>
      <c r="D192" s="15">
        <f>B192-C192</f>
        <v/>
      </c>
      <c r="E192" s="15">
        <f>MAX(0,E191-D192)</f>
        <v/>
      </c>
    </row>
    <row r="193">
      <c r="A193" s="13" t="n">
        <v>191</v>
      </c>
      <c r="B193" s="15">
        <f>IF(A193&lt;=ROUND(TermYears*12,0),PandI,0)</f>
        <v/>
      </c>
      <c r="C193" s="15">
        <f>IF(A193&lt;=ROUND(TermYears*12,0),E192*Rate/12,0)</f>
        <v/>
      </c>
      <c r="D193" s="15">
        <f>B193-C193</f>
        <v/>
      </c>
      <c r="E193" s="15">
        <f>MAX(0,E192-D193)</f>
        <v/>
      </c>
    </row>
    <row r="194">
      <c r="A194" s="13" t="n">
        <v>192</v>
      </c>
      <c r="B194" s="15">
        <f>IF(A194&lt;=ROUND(TermYears*12,0),PandI,0)</f>
        <v/>
      </c>
      <c r="C194" s="15">
        <f>IF(A194&lt;=ROUND(TermYears*12,0),E193*Rate/12,0)</f>
        <v/>
      </c>
      <c r="D194" s="15">
        <f>B194-C194</f>
        <v/>
      </c>
      <c r="E194" s="15">
        <f>MAX(0,E193-D194)</f>
        <v/>
      </c>
    </row>
    <row r="195">
      <c r="A195" s="13" t="n">
        <v>193</v>
      </c>
      <c r="B195" s="15">
        <f>IF(A195&lt;=ROUND(TermYears*12,0),PandI,0)</f>
        <v/>
      </c>
      <c r="C195" s="15">
        <f>IF(A195&lt;=ROUND(TermYears*12,0),E194*Rate/12,0)</f>
        <v/>
      </c>
      <c r="D195" s="15">
        <f>B195-C195</f>
        <v/>
      </c>
      <c r="E195" s="15">
        <f>MAX(0,E194-D195)</f>
        <v/>
      </c>
    </row>
    <row r="196">
      <c r="A196" s="13" t="n">
        <v>194</v>
      </c>
      <c r="B196" s="15">
        <f>IF(A196&lt;=ROUND(TermYears*12,0),PandI,0)</f>
        <v/>
      </c>
      <c r="C196" s="15">
        <f>IF(A196&lt;=ROUND(TermYears*12,0),E195*Rate/12,0)</f>
        <v/>
      </c>
      <c r="D196" s="15">
        <f>B196-C196</f>
        <v/>
      </c>
      <c r="E196" s="15">
        <f>MAX(0,E195-D196)</f>
        <v/>
      </c>
    </row>
    <row r="197">
      <c r="A197" s="13" t="n">
        <v>195</v>
      </c>
      <c r="B197" s="15">
        <f>IF(A197&lt;=ROUND(TermYears*12,0),PandI,0)</f>
        <v/>
      </c>
      <c r="C197" s="15">
        <f>IF(A197&lt;=ROUND(TermYears*12,0),E196*Rate/12,0)</f>
        <v/>
      </c>
      <c r="D197" s="15">
        <f>B197-C197</f>
        <v/>
      </c>
      <c r="E197" s="15">
        <f>MAX(0,E196-D197)</f>
        <v/>
      </c>
    </row>
    <row r="198">
      <c r="A198" s="13" t="n">
        <v>196</v>
      </c>
      <c r="B198" s="15">
        <f>IF(A198&lt;=ROUND(TermYears*12,0),PandI,0)</f>
        <v/>
      </c>
      <c r="C198" s="15">
        <f>IF(A198&lt;=ROUND(TermYears*12,0),E197*Rate/12,0)</f>
        <v/>
      </c>
      <c r="D198" s="15">
        <f>B198-C198</f>
        <v/>
      </c>
      <c r="E198" s="15">
        <f>MAX(0,E197-D198)</f>
        <v/>
      </c>
    </row>
    <row r="199">
      <c r="A199" s="13" t="n">
        <v>197</v>
      </c>
      <c r="B199" s="15">
        <f>IF(A199&lt;=ROUND(TermYears*12,0),PandI,0)</f>
        <v/>
      </c>
      <c r="C199" s="15">
        <f>IF(A199&lt;=ROUND(TermYears*12,0),E198*Rate/12,0)</f>
        <v/>
      </c>
      <c r="D199" s="15">
        <f>B199-C199</f>
        <v/>
      </c>
      <c r="E199" s="15">
        <f>MAX(0,E198-D199)</f>
        <v/>
      </c>
    </row>
    <row r="200">
      <c r="A200" s="13" t="n">
        <v>198</v>
      </c>
      <c r="B200" s="15">
        <f>IF(A200&lt;=ROUND(TermYears*12,0),PandI,0)</f>
        <v/>
      </c>
      <c r="C200" s="15">
        <f>IF(A200&lt;=ROUND(TermYears*12,0),E199*Rate/12,0)</f>
        <v/>
      </c>
      <c r="D200" s="15">
        <f>B200-C200</f>
        <v/>
      </c>
      <c r="E200" s="15">
        <f>MAX(0,E199-D200)</f>
        <v/>
      </c>
    </row>
    <row r="201">
      <c r="A201" s="13" t="n">
        <v>199</v>
      </c>
      <c r="B201" s="15">
        <f>IF(A201&lt;=ROUND(TermYears*12,0),PandI,0)</f>
        <v/>
      </c>
      <c r="C201" s="15">
        <f>IF(A201&lt;=ROUND(TermYears*12,0),E200*Rate/12,0)</f>
        <v/>
      </c>
      <c r="D201" s="15">
        <f>B201-C201</f>
        <v/>
      </c>
      <c r="E201" s="15">
        <f>MAX(0,E200-D201)</f>
        <v/>
      </c>
    </row>
    <row r="202">
      <c r="A202" s="13" t="n">
        <v>200</v>
      </c>
      <c r="B202" s="15">
        <f>IF(A202&lt;=ROUND(TermYears*12,0),PandI,0)</f>
        <v/>
      </c>
      <c r="C202" s="15">
        <f>IF(A202&lt;=ROUND(TermYears*12,0),E201*Rate/12,0)</f>
        <v/>
      </c>
      <c r="D202" s="15">
        <f>B202-C202</f>
        <v/>
      </c>
      <c r="E202" s="15">
        <f>MAX(0,E201-D202)</f>
        <v/>
      </c>
    </row>
    <row r="203">
      <c r="A203" s="13" t="n">
        <v>201</v>
      </c>
      <c r="B203" s="15">
        <f>IF(A203&lt;=ROUND(TermYears*12,0),PandI,0)</f>
        <v/>
      </c>
      <c r="C203" s="15">
        <f>IF(A203&lt;=ROUND(TermYears*12,0),E202*Rate/12,0)</f>
        <v/>
      </c>
      <c r="D203" s="15">
        <f>B203-C203</f>
        <v/>
      </c>
      <c r="E203" s="15">
        <f>MAX(0,E202-D203)</f>
        <v/>
      </c>
    </row>
    <row r="204">
      <c r="A204" s="13" t="n">
        <v>202</v>
      </c>
      <c r="B204" s="15">
        <f>IF(A204&lt;=ROUND(TermYears*12,0),PandI,0)</f>
        <v/>
      </c>
      <c r="C204" s="15">
        <f>IF(A204&lt;=ROUND(TermYears*12,0),E203*Rate/12,0)</f>
        <v/>
      </c>
      <c r="D204" s="15">
        <f>B204-C204</f>
        <v/>
      </c>
      <c r="E204" s="15">
        <f>MAX(0,E203-D204)</f>
        <v/>
      </c>
    </row>
    <row r="205">
      <c r="A205" s="13" t="n">
        <v>203</v>
      </c>
      <c r="B205" s="15">
        <f>IF(A205&lt;=ROUND(TermYears*12,0),PandI,0)</f>
        <v/>
      </c>
      <c r="C205" s="15">
        <f>IF(A205&lt;=ROUND(TermYears*12,0),E204*Rate/12,0)</f>
        <v/>
      </c>
      <c r="D205" s="15">
        <f>B205-C205</f>
        <v/>
      </c>
      <c r="E205" s="15">
        <f>MAX(0,E204-D205)</f>
        <v/>
      </c>
    </row>
    <row r="206">
      <c r="A206" s="13" t="n">
        <v>204</v>
      </c>
      <c r="B206" s="15">
        <f>IF(A206&lt;=ROUND(TermYears*12,0),PandI,0)</f>
        <v/>
      </c>
      <c r="C206" s="15">
        <f>IF(A206&lt;=ROUND(TermYears*12,0),E205*Rate/12,0)</f>
        <v/>
      </c>
      <c r="D206" s="15">
        <f>B206-C206</f>
        <v/>
      </c>
      <c r="E206" s="15">
        <f>MAX(0,E205-D206)</f>
        <v/>
      </c>
    </row>
    <row r="207">
      <c r="A207" s="13" t="n">
        <v>205</v>
      </c>
      <c r="B207" s="15">
        <f>IF(A207&lt;=ROUND(TermYears*12,0),PandI,0)</f>
        <v/>
      </c>
      <c r="C207" s="15">
        <f>IF(A207&lt;=ROUND(TermYears*12,0),E206*Rate/12,0)</f>
        <v/>
      </c>
      <c r="D207" s="15">
        <f>B207-C207</f>
        <v/>
      </c>
      <c r="E207" s="15">
        <f>MAX(0,E206-D207)</f>
        <v/>
      </c>
    </row>
    <row r="208">
      <c r="A208" s="13" t="n">
        <v>206</v>
      </c>
      <c r="B208" s="15">
        <f>IF(A208&lt;=ROUND(TermYears*12,0),PandI,0)</f>
        <v/>
      </c>
      <c r="C208" s="15">
        <f>IF(A208&lt;=ROUND(TermYears*12,0),E207*Rate/12,0)</f>
        <v/>
      </c>
      <c r="D208" s="15">
        <f>B208-C208</f>
        <v/>
      </c>
      <c r="E208" s="15">
        <f>MAX(0,E207-D208)</f>
        <v/>
      </c>
    </row>
    <row r="209">
      <c r="A209" s="13" t="n">
        <v>207</v>
      </c>
      <c r="B209" s="15">
        <f>IF(A209&lt;=ROUND(TermYears*12,0),PandI,0)</f>
        <v/>
      </c>
      <c r="C209" s="15">
        <f>IF(A209&lt;=ROUND(TermYears*12,0),E208*Rate/12,0)</f>
        <v/>
      </c>
      <c r="D209" s="15">
        <f>B209-C209</f>
        <v/>
      </c>
      <c r="E209" s="15">
        <f>MAX(0,E208-D209)</f>
        <v/>
      </c>
    </row>
    <row r="210">
      <c r="A210" s="13" t="n">
        <v>208</v>
      </c>
      <c r="B210" s="15">
        <f>IF(A210&lt;=ROUND(TermYears*12,0),PandI,0)</f>
        <v/>
      </c>
      <c r="C210" s="15">
        <f>IF(A210&lt;=ROUND(TermYears*12,0),E209*Rate/12,0)</f>
        <v/>
      </c>
      <c r="D210" s="15">
        <f>B210-C210</f>
        <v/>
      </c>
      <c r="E210" s="15">
        <f>MAX(0,E209-D210)</f>
        <v/>
      </c>
    </row>
    <row r="211">
      <c r="A211" s="13" t="n">
        <v>209</v>
      </c>
      <c r="B211" s="15">
        <f>IF(A211&lt;=ROUND(TermYears*12,0),PandI,0)</f>
        <v/>
      </c>
      <c r="C211" s="15">
        <f>IF(A211&lt;=ROUND(TermYears*12,0),E210*Rate/12,0)</f>
        <v/>
      </c>
      <c r="D211" s="15">
        <f>B211-C211</f>
        <v/>
      </c>
      <c r="E211" s="15">
        <f>MAX(0,E210-D211)</f>
        <v/>
      </c>
    </row>
    <row r="212">
      <c r="A212" s="13" t="n">
        <v>210</v>
      </c>
      <c r="B212" s="15">
        <f>IF(A212&lt;=ROUND(TermYears*12,0),PandI,0)</f>
        <v/>
      </c>
      <c r="C212" s="15">
        <f>IF(A212&lt;=ROUND(TermYears*12,0),E211*Rate/12,0)</f>
        <v/>
      </c>
      <c r="D212" s="15">
        <f>B212-C212</f>
        <v/>
      </c>
      <c r="E212" s="15">
        <f>MAX(0,E211-D212)</f>
        <v/>
      </c>
    </row>
    <row r="213">
      <c r="A213" s="13" t="n">
        <v>211</v>
      </c>
      <c r="B213" s="15">
        <f>IF(A213&lt;=ROUND(TermYears*12,0),PandI,0)</f>
        <v/>
      </c>
      <c r="C213" s="15">
        <f>IF(A213&lt;=ROUND(TermYears*12,0),E212*Rate/12,0)</f>
        <v/>
      </c>
      <c r="D213" s="15">
        <f>B213-C213</f>
        <v/>
      </c>
      <c r="E213" s="15">
        <f>MAX(0,E212-D213)</f>
        <v/>
      </c>
    </row>
    <row r="214">
      <c r="A214" s="13" t="n">
        <v>212</v>
      </c>
      <c r="B214" s="15">
        <f>IF(A214&lt;=ROUND(TermYears*12,0),PandI,0)</f>
        <v/>
      </c>
      <c r="C214" s="15">
        <f>IF(A214&lt;=ROUND(TermYears*12,0),E213*Rate/12,0)</f>
        <v/>
      </c>
      <c r="D214" s="15">
        <f>B214-C214</f>
        <v/>
      </c>
      <c r="E214" s="15">
        <f>MAX(0,E213-D214)</f>
        <v/>
      </c>
    </row>
    <row r="215">
      <c r="A215" s="13" t="n">
        <v>213</v>
      </c>
      <c r="B215" s="15">
        <f>IF(A215&lt;=ROUND(TermYears*12,0),PandI,0)</f>
        <v/>
      </c>
      <c r="C215" s="15">
        <f>IF(A215&lt;=ROUND(TermYears*12,0),E214*Rate/12,0)</f>
        <v/>
      </c>
      <c r="D215" s="15">
        <f>B215-C215</f>
        <v/>
      </c>
      <c r="E215" s="15">
        <f>MAX(0,E214-D215)</f>
        <v/>
      </c>
    </row>
    <row r="216">
      <c r="A216" s="13" t="n">
        <v>214</v>
      </c>
      <c r="B216" s="15">
        <f>IF(A216&lt;=ROUND(TermYears*12,0),PandI,0)</f>
        <v/>
      </c>
      <c r="C216" s="15">
        <f>IF(A216&lt;=ROUND(TermYears*12,0),E215*Rate/12,0)</f>
        <v/>
      </c>
      <c r="D216" s="15">
        <f>B216-C216</f>
        <v/>
      </c>
      <c r="E216" s="15">
        <f>MAX(0,E215-D216)</f>
        <v/>
      </c>
    </row>
    <row r="217">
      <c r="A217" s="13" t="n">
        <v>215</v>
      </c>
      <c r="B217" s="15">
        <f>IF(A217&lt;=ROUND(TermYears*12,0),PandI,0)</f>
        <v/>
      </c>
      <c r="C217" s="15">
        <f>IF(A217&lt;=ROUND(TermYears*12,0),E216*Rate/12,0)</f>
        <v/>
      </c>
      <c r="D217" s="15">
        <f>B217-C217</f>
        <v/>
      </c>
      <c r="E217" s="15">
        <f>MAX(0,E216-D217)</f>
        <v/>
      </c>
    </row>
    <row r="218">
      <c r="A218" s="13" t="n">
        <v>216</v>
      </c>
      <c r="B218" s="15">
        <f>IF(A218&lt;=ROUND(TermYears*12,0),PandI,0)</f>
        <v/>
      </c>
      <c r="C218" s="15">
        <f>IF(A218&lt;=ROUND(TermYears*12,0),E217*Rate/12,0)</f>
        <v/>
      </c>
      <c r="D218" s="15">
        <f>B218-C218</f>
        <v/>
      </c>
      <c r="E218" s="15">
        <f>MAX(0,E217-D218)</f>
        <v/>
      </c>
    </row>
    <row r="219">
      <c r="A219" s="13" t="n">
        <v>217</v>
      </c>
      <c r="B219" s="15">
        <f>IF(A219&lt;=ROUND(TermYears*12,0),PandI,0)</f>
        <v/>
      </c>
      <c r="C219" s="15">
        <f>IF(A219&lt;=ROUND(TermYears*12,0),E218*Rate/12,0)</f>
        <v/>
      </c>
      <c r="D219" s="15">
        <f>B219-C219</f>
        <v/>
      </c>
      <c r="E219" s="15">
        <f>MAX(0,E218-D219)</f>
        <v/>
      </c>
    </row>
    <row r="220">
      <c r="A220" s="13" t="n">
        <v>218</v>
      </c>
      <c r="B220" s="15">
        <f>IF(A220&lt;=ROUND(TermYears*12,0),PandI,0)</f>
        <v/>
      </c>
      <c r="C220" s="15">
        <f>IF(A220&lt;=ROUND(TermYears*12,0),E219*Rate/12,0)</f>
        <v/>
      </c>
      <c r="D220" s="15">
        <f>B220-C220</f>
        <v/>
      </c>
      <c r="E220" s="15">
        <f>MAX(0,E219-D220)</f>
        <v/>
      </c>
    </row>
    <row r="221">
      <c r="A221" s="13" t="n">
        <v>219</v>
      </c>
      <c r="B221" s="15">
        <f>IF(A221&lt;=ROUND(TermYears*12,0),PandI,0)</f>
        <v/>
      </c>
      <c r="C221" s="15">
        <f>IF(A221&lt;=ROUND(TermYears*12,0),E220*Rate/12,0)</f>
        <v/>
      </c>
      <c r="D221" s="15">
        <f>B221-C221</f>
        <v/>
      </c>
      <c r="E221" s="15">
        <f>MAX(0,E220-D221)</f>
        <v/>
      </c>
    </row>
    <row r="222">
      <c r="A222" s="13" t="n">
        <v>220</v>
      </c>
      <c r="B222" s="15">
        <f>IF(A222&lt;=ROUND(TermYears*12,0),PandI,0)</f>
        <v/>
      </c>
      <c r="C222" s="15">
        <f>IF(A222&lt;=ROUND(TermYears*12,0),E221*Rate/12,0)</f>
        <v/>
      </c>
      <c r="D222" s="15">
        <f>B222-C222</f>
        <v/>
      </c>
      <c r="E222" s="15">
        <f>MAX(0,E221-D222)</f>
        <v/>
      </c>
    </row>
    <row r="223">
      <c r="A223" s="13" t="n">
        <v>221</v>
      </c>
      <c r="B223" s="15">
        <f>IF(A223&lt;=ROUND(TermYears*12,0),PandI,0)</f>
        <v/>
      </c>
      <c r="C223" s="15">
        <f>IF(A223&lt;=ROUND(TermYears*12,0),E222*Rate/12,0)</f>
        <v/>
      </c>
      <c r="D223" s="15">
        <f>B223-C223</f>
        <v/>
      </c>
      <c r="E223" s="15">
        <f>MAX(0,E222-D223)</f>
        <v/>
      </c>
    </row>
    <row r="224">
      <c r="A224" s="13" t="n">
        <v>222</v>
      </c>
      <c r="B224" s="15">
        <f>IF(A224&lt;=ROUND(TermYears*12,0),PandI,0)</f>
        <v/>
      </c>
      <c r="C224" s="15">
        <f>IF(A224&lt;=ROUND(TermYears*12,0),E223*Rate/12,0)</f>
        <v/>
      </c>
      <c r="D224" s="15">
        <f>B224-C224</f>
        <v/>
      </c>
      <c r="E224" s="15">
        <f>MAX(0,E223-D224)</f>
        <v/>
      </c>
    </row>
    <row r="225">
      <c r="A225" s="13" t="n">
        <v>223</v>
      </c>
      <c r="B225" s="15">
        <f>IF(A225&lt;=ROUND(TermYears*12,0),PandI,0)</f>
        <v/>
      </c>
      <c r="C225" s="15">
        <f>IF(A225&lt;=ROUND(TermYears*12,0),E224*Rate/12,0)</f>
        <v/>
      </c>
      <c r="D225" s="15">
        <f>B225-C225</f>
        <v/>
      </c>
      <c r="E225" s="15">
        <f>MAX(0,E224-D225)</f>
        <v/>
      </c>
    </row>
    <row r="226">
      <c r="A226" s="13" t="n">
        <v>224</v>
      </c>
      <c r="B226" s="15">
        <f>IF(A226&lt;=ROUND(TermYears*12,0),PandI,0)</f>
        <v/>
      </c>
      <c r="C226" s="15">
        <f>IF(A226&lt;=ROUND(TermYears*12,0),E225*Rate/12,0)</f>
        <v/>
      </c>
      <c r="D226" s="15">
        <f>B226-C226</f>
        <v/>
      </c>
      <c r="E226" s="15">
        <f>MAX(0,E225-D226)</f>
        <v/>
      </c>
    </row>
    <row r="227">
      <c r="A227" s="13" t="n">
        <v>225</v>
      </c>
      <c r="B227" s="15">
        <f>IF(A227&lt;=ROUND(TermYears*12,0),PandI,0)</f>
        <v/>
      </c>
      <c r="C227" s="15">
        <f>IF(A227&lt;=ROUND(TermYears*12,0),E226*Rate/12,0)</f>
        <v/>
      </c>
      <c r="D227" s="15">
        <f>B227-C227</f>
        <v/>
      </c>
      <c r="E227" s="15">
        <f>MAX(0,E226-D227)</f>
        <v/>
      </c>
    </row>
    <row r="228">
      <c r="A228" s="13" t="n">
        <v>226</v>
      </c>
      <c r="B228" s="15">
        <f>IF(A228&lt;=ROUND(TermYears*12,0),PandI,0)</f>
        <v/>
      </c>
      <c r="C228" s="15">
        <f>IF(A228&lt;=ROUND(TermYears*12,0),E227*Rate/12,0)</f>
        <v/>
      </c>
      <c r="D228" s="15">
        <f>B228-C228</f>
        <v/>
      </c>
      <c r="E228" s="15">
        <f>MAX(0,E227-D228)</f>
        <v/>
      </c>
    </row>
    <row r="229">
      <c r="A229" s="13" t="n">
        <v>227</v>
      </c>
      <c r="B229" s="15">
        <f>IF(A229&lt;=ROUND(TermYears*12,0),PandI,0)</f>
        <v/>
      </c>
      <c r="C229" s="15">
        <f>IF(A229&lt;=ROUND(TermYears*12,0),E228*Rate/12,0)</f>
        <v/>
      </c>
      <c r="D229" s="15">
        <f>B229-C229</f>
        <v/>
      </c>
      <c r="E229" s="15">
        <f>MAX(0,E228-D229)</f>
        <v/>
      </c>
    </row>
    <row r="230">
      <c r="A230" s="13" t="n">
        <v>228</v>
      </c>
      <c r="B230" s="15">
        <f>IF(A230&lt;=ROUND(TermYears*12,0),PandI,0)</f>
        <v/>
      </c>
      <c r="C230" s="15">
        <f>IF(A230&lt;=ROUND(TermYears*12,0),E229*Rate/12,0)</f>
        <v/>
      </c>
      <c r="D230" s="15">
        <f>B230-C230</f>
        <v/>
      </c>
      <c r="E230" s="15">
        <f>MAX(0,E229-D230)</f>
        <v/>
      </c>
    </row>
    <row r="231">
      <c r="A231" s="13" t="n">
        <v>229</v>
      </c>
      <c r="B231" s="15">
        <f>IF(A231&lt;=ROUND(TermYears*12,0),PandI,0)</f>
        <v/>
      </c>
      <c r="C231" s="15">
        <f>IF(A231&lt;=ROUND(TermYears*12,0),E230*Rate/12,0)</f>
        <v/>
      </c>
      <c r="D231" s="15">
        <f>B231-C231</f>
        <v/>
      </c>
      <c r="E231" s="15">
        <f>MAX(0,E230-D231)</f>
        <v/>
      </c>
    </row>
    <row r="232">
      <c r="A232" s="13" t="n">
        <v>230</v>
      </c>
      <c r="B232" s="15">
        <f>IF(A232&lt;=ROUND(TermYears*12,0),PandI,0)</f>
        <v/>
      </c>
      <c r="C232" s="15">
        <f>IF(A232&lt;=ROUND(TermYears*12,0),E231*Rate/12,0)</f>
        <v/>
      </c>
      <c r="D232" s="15">
        <f>B232-C232</f>
        <v/>
      </c>
      <c r="E232" s="15">
        <f>MAX(0,E231-D232)</f>
        <v/>
      </c>
    </row>
    <row r="233">
      <c r="A233" s="13" t="n">
        <v>231</v>
      </c>
      <c r="B233" s="15">
        <f>IF(A233&lt;=ROUND(TermYears*12,0),PandI,0)</f>
        <v/>
      </c>
      <c r="C233" s="15">
        <f>IF(A233&lt;=ROUND(TermYears*12,0),E232*Rate/12,0)</f>
        <v/>
      </c>
      <c r="D233" s="15">
        <f>B233-C233</f>
        <v/>
      </c>
      <c r="E233" s="15">
        <f>MAX(0,E232-D233)</f>
        <v/>
      </c>
    </row>
    <row r="234">
      <c r="A234" s="13" t="n">
        <v>232</v>
      </c>
      <c r="B234" s="15">
        <f>IF(A234&lt;=ROUND(TermYears*12,0),PandI,0)</f>
        <v/>
      </c>
      <c r="C234" s="15">
        <f>IF(A234&lt;=ROUND(TermYears*12,0),E233*Rate/12,0)</f>
        <v/>
      </c>
      <c r="D234" s="15">
        <f>B234-C234</f>
        <v/>
      </c>
      <c r="E234" s="15">
        <f>MAX(0,E233-D234)</f>
        <v/>
      </c>
    </row>
    <row r="235">
      <c r="A235" s="13" t="n">
        <v>233</v>
      </c>
      <c r="B235" s="15">
        <f>IF(A235&lt;=ROUND(TermYears*12,0),PandI,0)</f>
        <v/>
      </c>
      <c r="C235" s="15">
        <f>IF(A235&lt;=ROUND(TermYears*12,0),E234*Rate/12,0)</f>
        <v/>
      </c>
      <c r="D235" s="15">
        <f>B235-C235</f>
        <v/>
      </c>
      <c r="E235" s="15">
        <f>MAX(0,E234-D235)</f>
        <v/>
      </c>
    </row>
    <row r="236">
      <c r="A236" s="13" t="n">
        <v>234</v>
      </c>
      <c r="B236" s="15">
        <f>IF(A236&lt;=ROUND(TermYears*12,0),PandI,0)</f>
        <v/>
      </c>
      <c r="C236" s="15">
        <f>IF(A236&lt;=ROUND(TermYears*12,0),E235*Rate/12,0)</f>
        <v/>
      </c>
      <c r="D236" s="15">
        <f>B236-C236</f>
        <v/>
      </c>
      <c r="E236" s="15">
        <f>MAX(0,E235-D236)</f>
        <v/>
      </c>
    </row>
    <row r="237">
      <c r="A237" s="13" t="n">
        <v>235</v>
      </c>
      <c r="B237" s="15">
        <f>IF(A237&lt;=ROUND(TermYears*12,0),PandI,0)</f>
        <v/>
      </c>
      <c r="C237" s="15">
        <f>IF(A237&lt;=ROUND(TermYears*12,0),E236*Rate/12,0)</f>
        <v/>
      </c>
      <c r="D237" s="15">
        <f>B237-C237</f>
        <v/>
      </c>
      <c r="E237" s="15">
        <f>MAX(0,E236-D237)</f>
        <v/>
      </c>
    </row>
    <row r="238">
      <c r="A238" s="13" t="n">
        <v>236</v>
      </c>
      <c r="B238" s="15">
        <f>IF(A238&lt;=ROUND(TermYears*12,0),PandI,0)</f>
        <v/>
      </c>
      <c r="C238" s="15">
        <f>IF(A238&lt;=ROUND(TermYears*12,0),E237*Rate/12,0)</f>
        <v/>
      </c>
      <c r="D238" s="15">
        <f>B238-C238</f>
        <v/>
      </c>
      <c r="E238" s="15">
        <f>MAX(0,E237-D238)</f>
        <v/>
      </c>
    </row>
    <row r="239">
      <c r="A239" s="13" t="n">
        <v>237</v>
      </c>
      <c r="B239" s="15">
        <f>IF(A239&lt;=ROUND(TermYears*12,0),PandI,0)</f>
        <v/>
      </c>
      <c r="C239" s="15">
        <f>IF(A239&lt;=ROUND(TermYears*12,0),E238*Rate/12,0)</f>
        <v/>
      </c>
      <c r="D239" s="15">
        <f>B239-C239</f>
        <v/>
      </c>
      <c r="E239" s="15">
        <f>MAX(0,E238-D239)</f>
        <v/>
      </c>
    </row>
    <row r="240">
      <c r="A240" s="13" t="n">
        <v>238</v>
      </c>
      <c r="B240" s="15">
        <f>IF(A240&lt;=ROUND(TermYears*12,0),PandI,0)</f>
        <v/>
      </c>
      <c r="C240" s="15">
        <f>IF(A240&lt;=ROUND(TermYears*12,0),E239*Rate/12,0)</f>
        <v/>
      </c>
      <c r="D240" s="15">
        <f>B240-C240</f>
        <v/>
      </c>
      <c r="E240" s="15">
        <f>MAX(0,E239-D240)</f>
        <v/>
      </c>
    </row>
    <row r="241">
      <c r="A241" s="13" t="n">
        <v>239</v>
      </c>
      <c r="B241" s="15">
        <f>IF(A241&lt;=ROUND(TermYears*12,0),PandI,0)</f>
        <v/>
      </c>
      <c r="C241" s="15">
        <f>IF(A241&lt;=ROUND(TermYears*12,0),E240*Rate/12,0)</f>
        <v/>
      </c>
      <c r="D241" s="15">
        <f>B241-C241</f>
        <v/>
      </c>
      <c r="E241" s="15">
        <f>MAX(0,E240-D241)</f>
        <v/>
      </c>
    </row>
    <row r="242">
      <c r="A242" s="13" t="n">
        <v>240</v>
      </c>
      <c r="B242" s="15">
        <f>IF(A242&lt;=ROUND(TermYears*12,0),PandI,0)</f>
        <v/>
      </c>
      <c r="C242" s="15">
        <f>IF(A242&lt;=ROUND(TermYears*12,0),E241*Rate/12,0)</f>
        <v/>
      </c>
      <c r="D242" s="15">
        <f>B242-C242</f>
        <v/>
      </c>
      <c r="E242" s="15">
        <f>MAX(0,E241-D242)</f>
        <v/>
      </c>
    </row>
    <row r="243">
      <c r="A243" s="13" t="n">
        <v>241</v>
      </c>
      <c r="B243" s="15">
        <f>IF(A243&lt;=ROUND(TermYears*12,0),PandI,0)</f>
        <v/>
      </c>
      <c r="C243" s="15">
        <f>IF(A243&lt;=ROUND(TermYears*12,0),E242*Rate/12,0)</f>
        <v/>
      </c>
      <c r="D243" s="15">
        <f>B243-C243</f>
        <v/>
      </c>
      <c r="E243" s="15">
        <f>MAX(0,E242-D243)</f>
        <v/>
      </c>
    </row>
    <row r="244">
      <c r="A244" s="13" t="n">
        <v>242</v>
      </c>
      <c r="B244" s="15">
        <f>IF(A244&lt;=ROUND(TermYears*12,0),PandI,0)</f>
        <v/>
      </c>
      <c r="C244" s="15">
        <f>IF(A244&lt;=ROUND(TermYears*12,0),E243*Rate/12,0)</f>
        <v/>
      </c>
      <c r="D244" s="15">
        <f>B244-C244</f>
        <v/>
      </c>
      <c r="E244" s="15">
        <f>MAX(0,E243-D244)</f>
        <v/>
      </c>
    </row>
    <row r="245">
      <c r="A245" s="13" t="n">
        <v>243</v>
      </c>
      <c r="B245" s="15">
        <f>IF(A245&lt;=ROUND(TermYears*12,0),PandI,0)</f>
        <v/>
      </c>
      <c r="C245" s="15">
        <f>IF(A245&lt;=ROUND(TermYears*12,0),E244*Rate/12,0)</f>
        <v/>
      </c>
      <c r="D245" s="15">
        <f>B245-C245</f>
        <v/>
      </c>
      <c r="E245" s="15">
        <f>MAX(0,E244-D245)</f>
        <v/>
      </c>
    </row>
    <row r="246">
      <c r="A246" s="13" t="n">
        <v>244</v>
      </c>
      <c r="B246" s="15">
        <f>IF(A246&lt;=ROUND(TermYears*12,0),PandI,0)</f>
        <v/>
      </c>
      <c r="C246" s="15">
        <f>IF(A246&lt;=ROUND(TermYears*12,0),E245*Rate/12,0)</f>
        <v/>
      </c>
      <c r="D246" s="15">
        <f>B246-C246</f>
        <v/>
      </c>
      <c r="E246" s="15">
        <f>MAX(0,E245-D246)</f>
        <v/>
      </c>
    </row>
    <row r="247">
      <c r="A247" s="13" t="n">
        <v>245</v>
      </c>
      <c r="B247" s="15">
        <f>IF(A247&lt;=ROUND(TermYears*12,0),PandI,0)</f>
        <v/>
      </c>
      <c r="C247" s="15">
        <f>IF(A247&lt;=ROUND(TermYears*12,0),E246*Rate/12,0)</f>
        <v/>
      </c>
      <c r="D247" s="15">
        <f>B247-C247</f>
        <v/>
      </c>
      <c r="E247" s="15">
        <f>MAX(0,E246-D247)</f>
        <v/>
      </c>
    </row>
    <row r="248">
      <c r="A248" s="13" t="n">
        <v>246</v>
      </c>
      <c r="B248" s="15">
        <f>IF(A248&lt;=ROUND(TermYears*12,0),PandI,0)</f>
        <v/>
      </c>
      <c r="C248" s="15">
        <f>IF(A248&lt;=ROUND(TermYears*12,0),E247*Rate/12,0)</f>
        <v/>
      </c>
      <c r="D248" s="15">
        <f>B248-C248</f>
        <v/>
      </c>
      <c r="E248" s="15">
        <f>MAX(0,E247-D248)</f>
        <v/>
      </c>
    </row>
    <row r="249">
      <c r="A249" s="13" t="n">
        <v>247</v>
      </c>
      <c r="B249" s="15">
        <f>IF(A249&lt;=ROUND(TermYears*12,0),PandI,0)</f>
        <v/>
      </c>
      <c r="C249" s="15">
        <f>IF(A249&lt;=ROUND(TermYears*12,0),E248*Rate/12,0)</f>
        <v/>
      </c>
      <c r="D249" s="15">
        <f>B249-C249</f>
        <v/>
      </c>
      <c r="E249" s="15">
        <f>MAX(0,E248-D249)</f>
        <v/>
      </c>
    </row>
    <row r="250">
      <c r="A250" s="13" t="n">
        <v>248</v>
      </c>
      <c r="B250" s="15">
        <f>IF(A250&lt;=ROUND(TermYears*12,0),PandI,0)</f>
        <v/>
      </c>
      <c r="C250" s="15">
        <f>IF(A250&lt;=ROUND(TermYears*12,0),E249*Rate/12,0)</f>
        <v/>
      </c>
      <c r="D250" s="15">
        <f>B250-C250</f>
        <v/>
      </c>
      <c r="E250" s="15">
        <f>MAX(0,E249-D250)</f>
        <v/>
      </c>
    </row>
    <row r="251">
      <c r="A251" s="13" t="n">
        <v>249</v>
      </c>
      <c r="B251" s="15">
        <f>IF(A251&lt;=ROUND(TermYears*12,0),PandI,0)</f>
        <v/>
      </c>
      <c r="C251" s="15">
        <f>IF(A251&lt;=ROUND(TermYears*12,0),E250*Rate/12,0)</f>
        <v/>
      </c>
      <c r="D251" s="15">
        <f>B251-C251</f>
        <v/>
      </c>
      <c r="E251" s="15">
        <f>MAX(0,E250-D251)</f>
        <v/>
      </c>
    </row>
    <row r="252">
      <c r="A252" s="13" t="n">
        <v>250</v>
      </c>
      <c r="B252" s="15">
        <f>IF(A252&lt;=ROUND(TermYears*12,0),PandI,0)</f>
        <v/>
      </c>
      <c r="C252" s="15">
        <f>IF(A252&lt;=ROUND(TermYears*12,0),E251*Rate/12,0)</f>
        <v/>
      </c>
      <c r="D252" s="15">
        <f>B252-C252</f>
        <v/>
      </c>
      <c r="E252" s="15">
        <f>MAX(0,E251-D252)</f>
        <v/>
      </c>
    </row>
    <row r="253">
      <c r="A253" s="13" t="n">
        <v>251</v>
      </c>
      <c r="B253" s="15">
        <f>IF(A253&lt;=ROUND(TermYears*12,0),PandI,0)</f>
        <v/>
      </c>
      <c r="C253" s="15">
        <f>IF(A253&lt;=ROUND(TermYears*12,0),E252*Rate/12,0)</f>
        <v/>
      </c>
      <c r="D253" s="15">
        <f>B253-C253</f>
        <v/>
      </c>
      <c r="E253" s="15">
        <f>MAX(0,E252-D253)</f>
        <v/>
      </c>
    </row>
    <row r="254">
      <c r="A254" s="13" t="n">
        <v>252</v>
      </c>
      <c r="B254" s="15">
        <f>IF(A254&lt;=ROUND(TermYears*12,0),PandI,0)</f>
        <v/>
      </c>
      <c r="C254" s="15">
        <f>IF(A254&lt;=ROUND(TermYears*12,0),E253*Rate/12,0)</f>
        <v/>
      </c>
      <c r="D254" s="15">
        <f>B254-C254</f>
        <v/>
      </c>
      <c r="E254" s="15">
        <f>MAX(0,E253-D254)</f>
        <v/>
      </c>
    </row>
    <row r="255">
      <c r="A255" s="13" t="n">
        <v>253</v>
      </c>
      <c r="B255" s="15">
        <f>IF(A255&lt;=ROUND(TermYears*12,0),PandI,0)</f>
        <v/>
      </c>
      <c r="C255" s="15">
        <f>IF(A255&lt;=ROUND(TermYears*12,0),E254*Rate/12,0)</f>
        <v/>
      </c>
      <c r="D255" s="15">
        <f>B255-C255</f>
        <v/>
      </c>
      <c r="E255" s="15">
        <f>MAX(0,E254-D255)</f>
        <v/>
      </c>
    </row>
    <row r="256">
      <c r="A256" s="13" t="n">
        <v>254</v>
      </c>
      <c r="B256" s="15">
        <f>IF(A256&lt;=ROUND(TermYears*12,0),PandI,0)</f>
        <v/>
      </c>
      <c r="C256" s="15">
        <f>IF(A256&lt;=ROUND(TermYears*12,0),E255*Rate/12,0)</f>
        <v/>
      </c>
      <c r="D256" s="15">
        <f>B256-C256</f>
        <v/>
      </c>
      <c r="E256" s="15">
        <f>MAX(0,E255-D256)</f>
        <v/>
      </c>
    </row>
    <row r="257">
      <c r="A257" s="13" t="n">
        <v>255</v>
      </c>
      <c r="B257" s="15">
        <f>IF(A257&lt;=ROUND(TermYears*12,0),PandI,0)</f>
        <v/>
      </c>
      <c r="C257" s="15">
        <f>IF(A257&lt;=ROUND(TermYears*12,0),E256*Rate/12,0)</f>
        <v/>
      </c>
      <c r="D257" s="15">
        <f>B257-C257</f>
        <v/>
      </c>
      <c r="E257" s="15">
        <f>MAX(0,E256-D257)</f>
        <v/>
      </c>
    </row>
    <row r="258">
      <c r="A258" s="13" t="n">
        <v>256</v>
      </c>
      <c r="B258" s="15">
        <f>IF(A258&lt;=ROUND(TermYears*12,0),PandI,0)</f>
        <v/>
      </c>
      <c r="C258" s="15">
        <f>IF(A258&lt;=ROUND(TermYears*12,0),E257*Rate/12,0)</f>
        <v/>
      </c>
      <c r="D258" s="15">
        <f>B258-C258</f>
        <v/>
      </c>
      <c r="E258" s="15">
        <f>MAX(0,E257-D258)</f>
        <v/>
      </c>
    </row>
    <row r="259">
      <c r="A259" s="13" t="n">
        <v>257</v>
      </c>
      <c r="B259" s="15">
        <f>IF(A259&lt;=ROUND(TermYears*12,0),PandI,0)</f>
        <v/>
      </c>
      <c r="C259" s="15">
        <f>IF(A259&lt;=ROUND(TermYears*12,0),E258*Rate/12,0)</f>
        <v/>
      </c>
      <c r="D259" s="15">
        <f>B259-C259</f>
        <v/>
      </c>
      <c r="E259" s="15">
        <f>MAX(0,E258-D259)</f>
        <v/>
      </c>
    </row>
    <row r="260">
      <c r="A260" s="13" t="n">
        <v>258</v>
      </c>
      <c r="B260" s="15">
        <f>IF(A260&lt;=ROUND(TermYears*12,0),PandI,0)</f>
        <v/>
      </c>
      <c r="C260" s="15">
        <f>IF(A260&lt;=ROUND(TermYears*12,0),E259*Rate/12,0)</f>
        <v/>
      </c>
      <c r="D260" s="15">
        <f>B260-C260</f>
        <v/>
      </c>
      <c r="E260" s="15">
        <f>MAX(0,E259-D260)</f>
        <v/>
      </c>
    </row>
    <row r="261">
      <c r="A261" s="13" t="n">
        <v>259</v>
      </c>
      <c r="B261" s="15">
        <f>IF(A261&lt;=ROUND(TermYears*12,0),PandI,0)</f>
        <v/>
      </c>
      <c r="C261" s="15">
        <f>IF(A261&lt;=ROUND(TermYears*12,0),E260*Rate/12,0)</f>
        <v/>
      </c>
      <c r="D261" s="15">
        <f>B261-C261</f>
        <v/>
      </c>
      <c r="E261" s="15">
        <f>MAX(0,E260-D261)</f>
        <v/>
      </c>
    </row>
    <row r="262">
      <c r="A262" s="13" t="n">
        <v>260</v>
      </c>
      <c r="B262" s="15">
        <f>IF(A262&lt;=ROUND(TermYears*12,0),PandI,0)</f>
        <v/>
      </c>
      <c r="C262" s="15">
        <f>IF(A262&lt;=ROUND(TermYears*12,0),E261*Rate/12,0)</f>
        <v/>
      </c>
      <c r="D262" s="15">
        <f>B262-C262</f>
        <v/>
      </c>
      <c r="E262" s="15">
        <f>MAX(0,E261-D262)</f>
        <v/>
      </c>
    </row>
    <row r="263">
      <c r="A263" s="13" t="n">
        <v>261</v>
      </c>
      <c r="B263" s="15">
        <f>IF(A263&lt;=ROUND(TermYears*12,0),PandI,0)</f>
        <v/>
      </c>
      <c r="C263" s="15">
        <f>IF(A263&lt;=ROUND(TermYears*12,0),E262*Rate/12,0)</f>
        <v/>
      </c>
      <c r="D263" s="15">
        <f>B263-C263</f>
        <v/>
      </c>
      <c r="E263" s="15">
        <f>MAX(0,E262-D263)</f>
        <v/>
      </c>
    </row>
    <row r="264">
      <c r="A264" s="13" t="n">
        <v>262</v>
      </c>
      <c r="B264" s="15">
        <f>IF(A264&lt;=ROUND(TermYears*12,0),PandI,0)</f>
        <v/>
      </c>
      <c r="C264" s="15">
        <f>IF(A264&lt;=ROUND(TermYears*12,0),E263*Rate/12,0)</f>
        <v/>
      </c>
      <c r="D264" s="15">
        <f>B264-C264</f>
        <v/>
      </c>
      <c r="E264" s="15">
        <f>MAX(0,E263-D264)</f>
        <v/>
      </c>
    </row>
    <row r="265">
      <c r="A265" s="13" t="n">
        <v>263</v>
      </c>
      <c r="B265" s="15">
        <f>IF(A265&lt;=ROUND(TermYears*12,0),PandI,0)</f>
        <v/>
      </c>
      <c r="C265" s="15">
        <f>IF(A265&lt;=ROUND(TermYears*12,0),E264*Rate/12,0)</f>
        <v/>
      </c>
      <c r="D265" s="15">
        <f>B265-C265</f>
        <v/>
      </c>
      <c r="E265" s="15">
        <f>MAX(0,E264-D265)</f>
        <v/>
      </c>
    </row>
    <row r="266">
      <c r="A266" s="13" t="n">
        <v>264</v>
      </c>
      <c r="B266" s="15">
        <f>IF(A266&lt;=ROUND(TermYears*12,0),PandI,0)</f>
        <v/>
      </c>
      <c r="C266" s="15">
        <f>IF(A266&lt;=ROUND(TermYears*12,0),E265*Rate/12,0)</f>
        <v/>
      </c>
      <c r="D266" s="15">
        <f>B266-C266</f>
        <v/>
      </c>
      <c r="E266" s="15">
        <f>MAX(0,E265-D266)</f>
        <v/>
      </c>
    </row>
    <row r="267">
      <c r="A267" s="13" t="n">
        <v>265</v>
      </c>
      <c r="B267" s="15">
        <f>IF(A267&lt;=ROUND(TermYears*12,0),PandI,0)</f>
        <v/>
      </c>
      <c r="C267" s="15">
        <f>IF(A267&lt;=ROUND(TermYears*12,0),E266*Rate/12,0)</f>
        <v/>
      </c>
      <c r="D267" s="15">
        <f>B267-C267</f>
        <v/>
      </c>
      <c r="E267" s="15">
        <f>MAX(0,E266-D267)</f>
        <v/>
      </c>
    </row>
    <row r="268">
      <c r="A268" s="13" t="n">
        <v>266</v>
      </c>
      <c r="B268" s="15">
        <f>IF(A268&lt;=ROUND(TermYears*12,0),PandI,0)</f>
        <v/>
      </c>
      <c r="C268" s="15">
        <f>IF(A268&lt;=ROUND(TermYears*12,0),E267*Rate/12,0)</f>
        <v/>
      </c>
      <c r="D268" s="15">
        <f>B268-C268</f>
        <v/>
      </c>
      <c r="E268" s="15">
        <f>MAX(0,E267-D268)</f>
        <v/>
      </c>
    </row>
    <row r="269">
      <c r="A269" s="13" t="n">
        <v>267</v>
      </c>
      <c r="B269" s="15">
        <f>IF(A269&lt;=ROUND(TermYears*12,0),PandI,0)</f>
        <v/>
      </c>
      <c r="C269" s="15">
        <f>IF(A269&lt;=ROUND(TermYears*12,0),E268*Rate/12,0)</f>
        <v/>
      </c>
      <c r="D269" s="15">
        <f>B269-C269</f>
        <v/>
      </c>
      <c r="E269" s="15">
        <f>MAX(0,E268-D269)</f>
        <v/>
      </c>
    </row>
    <row r="270">
      <c r="A270" s="13" t="n">
        <v>268</v>
      </c>
      <c r="B270" s="15">
        <f>IF(A270&lt;=ROUND(TermYears*12,0),PandI,0)</f>
        <v/>
      </c>
      <c r="C270" s="15">
        <f>IF(A270&lt;=ROUND(TermYears*12,0),E269*Rate/12,0)</f>
        <v/>
      </c>
      <c r="D270" s="15">
        <f>B270-C270</f>
        <v/>
      </c>
      <c r="E270" s="15">
        <f>MAX(0,E269-D270)</f>
        <v/>
      </c>
    </row>
    <row r="271">
      <c r="A271" s="13" t="n">
        <v>269</v>
      </c>
      <c r="B271" s="15">
        <f>IF(A271&lt;=ROUND(TermYears*12,0),PandI,0)</f>
        <v/>
      </c>
      <c r="C271" s="15">
        <f>IF(A271&lt;=ROUND(TermYears*12,0),E270*Rate/12,0)</f>
        <v/>
      </c>
      <c r="D271" s="15">
        <f>B271-C271</f>
        <v/>
      </c>
      <c r="E271" s="15">
        <f>MAX(0,E270-D271)</f>
        <v/>
      </c>
    </row>
    <row r="272">
      <c r="A272" s="13" t="n">
        <v>270</v>
      </c>
      <c r="B272" s="15">
        <f>IF(A272&lt;=ROUND(TermYears*12,0),PandI,0)</f>
        <v/>
      </c>
      <c r="C272" s="15">
        <f>IF(A272&lt;=ROUND(TermYears*12,0),E271*Rate/12,0)</f>
        <v/>
      </c>
      <c r="D272" s="15">
        <f>B272-C272</f>
        <v/>
      </c>
      <c r="E272" s="15">
        <f>MAX(0,E271-D272)</f>
        <v/>
      </c>
    </row>
    <row r="273">
      <c r="A273" s="13" t="n">
        <v>271</v>
      </c>
      <c r="B273" s="15">
        <f>IF(A273&lt;=ROUND(TermYears*12,0),PandI,0)</f>
        <v/>
      </c>
      <c r="C273" s="15">
        <f>IF(A273&lt;=ROUND(TermYears*12,0),E272*Rate/12,0)</f>
        <v/>
      </c>
      <c r="D273" s="15">
        <f>B273-C273</f>
        <v/>
      </c>
      <c r="E273" s="15">
        <f>MAX(0,E272-D273)</f>
        <v/>
      </c>
    </row>
    <row r="274">
      <c r="A274" s="13" t="n">
        <v>272</v>
      </c>
      <c r="B274" s="15">
        <f>IF(A274&lt;=ROUND(TermYears*12,0),PandI,0)</f>
        <v/>
      </c>
      <c r="C274" s="15">
        <f>IF(A274&lt;=ROUND(TermYears*12,0),E273*Rate/12,0)</f>
        <v/>
      </c>
      <c r="D274" s="15">
        <f>B274-C274</f>
        <v/>
      </c>
      <c r="E274" s="15">
        <f>MAX(0,E273-D274)</f>
        <v/>
      </c>
    </row>
    <row r="275">
      <c r="A275" s="13" t="n">
        <v>273</v>
      </c>
      <c r="B275" s="15">
        <f>IF(A275&lt;=ROUND(TermYears*12,0),PandI,0)</f>
        <v/>
      </c>
      <c r="C275" s="15">
        <f>IF(A275&lt;=ROUND(TermYears*12,0),E274*Rate/12,0)</f>
        <v/>
      </c>
      <c r="D275" s="15">
        <f>B275-C275</f>
        <v/>
      </c>
      <c r="E275" s="15">
        <f>MAX(0,E274-D275)</f>
        <v/>
      </c>
    </row>
    <row r="276">
      <c r="A276" s="13" t="n">
        <v>274</v>
      </c>
      <c r="B276" s="15">
        <f>IF(A276&lt;=ROUND(TermYears*12,0),PandI,0)</f>
        <v/>
      </c>
      <c r="C276" s="15">
        <f>IF(A276&lt;=ROUND(TermYears*12,0),E275*Rate/12,0)</f>
        <v/>
      </c>
      <c r="D276" s="15">
        <f>B276-C276</f>
        <v/>
      </c>
      <c r="E276" s="15">
        <f>MAX(0,E275-D276)</f>
        <v/>
      </c>
    </row>
    <row r="277">
      <c r="A277" s="13" t="n">
        <v>275</v>
      </c>
      <c r="B277" s="15">
        <f>IF(A277&lt;=ROUND(TermYears*12,0),PandI,0)</f>
        <v/>
      </c>
      <c r="C277" s="15">
        <f>IF(A277&lt;=ROUND(TermYears*12,0),E276*Rate/12,0)</f>
        <v/>
      </c>
      <c r="D277" s="15">
        <f>B277-C277</f>
        <v/>
      </c>
      <c r="E277" s="15">
        <f>MAX(0,E276-D277)</f>
        <v/>
      </c>
    </row>
    <row r="278">
      <c r="A278" s="13" t="n">
        <v>276</v>
      </c>
      <c r="B278" s="15">
        <f>IF(A278&lt;=ROUND(TermYears*12,0),PandI,0)</f>
        <v/>
      </c>
      <c r="C278" s="15">
        <f>IF(A278&lt;=ROUND(TermYears*12,0),E277*Rate/12,0)</f>
        <v/>
      </c>
      <c r="D278" s="15">
        <f>B278-C278</f>
        <v/>
      </c>
      <c r="E278" s="15">
        <f>MAX(0,E277-D278)</f>
        <v/>
      </c>
    </row>
    <row r="279">
      <c r="A279" s="13" t="n">
        <v>277</v>
      </c>
      <c r="B279" s="15">
        <f>IF(A279&lt;=ROUND(TermYears*12,0),PandI,0)</f>
        <v/>
      </c>
      <c r="C279" s="15">
        <f>IF(A279&lt;=ROUND(TermYears*12,0),E278*Rate/12,0)</f>
        <v/>
      </c>
      <c r="D279" s="15">
        <f>B279-C279</f>
        <v/>
      </c>
      <c r="E279" s="15">
        <f>MAX(0,E278-D279)</f>
        <v/>
      </c>
    </row>
    <row r="280">
      <c r="A280" s="13" t="n">
        <v>278</v>
      </c>
      <c r="B280" s="15">
        <f>IF(A280&lt;=ROUND(TermYears*12,0),PandI,0)</f>
        <v/>
      </c>
      <c r="C280" s="15">
        <f>IF(A280&lt;=ROUND(TermYears*12,0),E279*Rate/12,0)</f>
        <v/>
      </c>
      <c r="D280" s="15">
        <f>B280-C280</f>
        <v/>
      </c>
      <c r="E280" s="15">
        <f>MAX(0,E279-D280)</f>
        <v/>
      </c>
    </row>
    <row r="281">
      <c r="A281" s="13" t="n">
        <v>279</v>
      </c>
      <c r="B281" s="15">
        <f>IF(A281&lt;=ROUND(TermYears*12,0),PandI,0)</f>
        <v/>
      </c>
      <c r="C281" s="15">
        <f>IF(A281&lt;=ROUND(TermYears*12,0),E280*Rate/12,0)</f>
        <v/>
      </c>
      <c r="D281" s="15">
        <f>B281-C281</f>
        <v/>
      </c>
      <c r="E281" s="15">
        <f>MAX(0,E280-D281)</f>
        <v/>
      </c>
    </row>
    <row r="282">
      <c r="A282" s="13" t="n">
        <v>280</v>
      </c>
      <c r="B282" s="15">
        <f>IF(A282&lt;=ROUND(TermYears*12,0),PandI,0)</f>
        <v/>
      </c>
      <c r="C282" s="15">
        <f>IF(A282&lt;=ROUND(TermYears*12,0),E281*Rate/12,0)</f>
        <v/>
      </c>
      <c r="D282" s="15">
        <f>B282-C282</f>
        <v/>
      </c>
      <c r="E282" s="15">
        <f>MAX(0,E281-D282)</f>
        <v/>
      </c>
    </row>
    <row r="283">
      <c r="A283" s="13" t="n">
        <v>281</v>
      </c>
      <c r="B283" s="15">
        <f>IF(A283&lt;=ROUND(TermYears*12,0),PandI,0)</f>
        <v/>
      </c>
      <c r="C283" s="15">
        <f>IF(A283&lt;=ROUND(TermYears*12,0),E282*Rate/12,0)</f>
        <v/>
      </c>
      <c r="D283" s="15">
        <f>B283-C283</f>
        <v/>
      </c>
      <c r="E283" s="15">
        <f>MAX(0,E282-D283)</f>
        <v/>
      </c>
    </row>
    <row r="284">
      <c r="A284" s="13" t="n">
        <v>282</v>
      </c>
      <c r="B284" s="15">
        <f>IF(A284&lt;=ROUND(TermYears*12,0),PandI,0)</f>
        <v/>
      </c>
      <c r="C284" s="15">
        <f>IF(A284&lt;=ROUND(TermYears*12,0),E283*Rate/12,0)</f>
        <v/>
      </c>
      <c r="D284" s="15">
        <f>B284-C284</f>
        <v/>
      </c>
      <c r="E284" s="15">
        <f>MAX(0,E283-D284)</f>
        <v/>
      </c>
    </row>
    <row r="285">
      <c r="A285" s="13" t="n">
        <v>283</v>
      </c>
      <c r="B285" s="15">
        <f>IF(A285&lt;=ROUND(TermYears*12,0),PandI,0)</f>
        <v/>
      </c>
      <c r="C285" s="15">
        <f>IF(A285&lt;=ROUND(TermYears*12,0),E284*Rate/12,0)</f>
        <v/>
      </c>
      <c r="D285" s="15">
        <f>B285-C285</f>
        <v/>
      </c>
      <c r="E285" s="15">
        <f>MAX(0,E284-D285)</f>
        <v/>
      </c>
    </row>
    <row r="286">
      <c r="A286" s="13" t="n">
        <v>284</v>
      </c>
      <c r="B286" s="15">
        <f>IF(A286&lt;=ROUND(TermYears*12,0),PandI,0)</f>
        <v/>
      </c>
      <c r="C286" s="15">
        <f>IF(A286&lt;=ROUND(TermYears*12,0),E285*Rate/12,0)</f>
        <v/>
      </c>
      <c r="D286" s="15">
        <f>B286-C286</f>
        <v/>
      </c>
      <c r="E286" s="15">
        <f>MAX(0,E285-D286)</f>
        <v/>
      </c>
    </row>
    <row r="287">
      <c r="A287" s="13" t="n">
        <v>285</v>
      </c>
      <c r="B287" s="15">
        <f>IF(A287&lt;=ROUND(TermYears*12,0),PandI,0)</f>
        <v/>
      </c>
      <c r="C287" s="15">
        <f>IF(A287&lt;=ROUND(TermYears*12,0),E286*Rate/12,0)</f>
        <v/>
      </c>
      <c r="D287" s="15">
        <f>B287-C287</f>
        <v/>
      </c>
      <c r="E287" s="15">
        <f>MAX(0,E286-D287)</f>
        <v/>
      </c>
    </row>
    <row r="288">
      <c r="A288" s="13" t="n">
        <v>286</v>
      </c>
      <c r="B288" s="15">
        <f>IF(A288&lt;=ROUND(TermYears*12,0),PandI,0)</f>
        <v/>
      </c>
      <c r="C288" s="15">
        <f>IF(A288&lt;=ROUND(TermYears*12,0),E287*Rate/12,0)</f>
        <v/>
      </c>
      <c r="D288" s="15">
        <f>B288-C288</f>
        <v/>
      </c>
      <c r="E288" s="15">
        <f>MAX(0,E287-D288)</f>
        <v/>
      </c>
    </row>
    <row r="289">
      <c r="A289" s="13" t="n">
        <v>287</v>
      </c>
      <c r="B289" s="15">
        <f>IF(A289&lt;=ROUND(TermYears*12,0),PandI,0)</f>
        <v/>
      </c>
      <c r="C289" s="15">
        <f>IF(A289&lt;=ROUND(TermYears*12,0),E288*Rate/12,0)</f>
        <v/>
      </c>
      <c r="D289" s="15">
        <f>B289-C289</f>
        <v/>
      </c>
      <c r="E289" s="15">
        <f>MAX(0,E288-D289)</f>
        <v/>
      </c>
    </row>
    <row r="290">
      <c r="A290" s="13" t="n">
        <v>288</v>
      </c>
      <c r="B290" s="15">
        <f>IF(A290&lt;=ROUND(TermYears*12,0),PandI,0)</f>
        <v/>
      </c>
      <c r="C290" s="15">
        <f>IF(A290&lt;=ROUND(TermYears*12,0),E289*Rate/12,0)</f>
        <v/>
      </c>
      <c r="D290" s="15">
        <f>B290-C290</f>
        <v/>
      </c>
      <c r="E290" s="15">
        <f>MAX(0,E289-D290)</f>
        <v/>
      </c>
    </row>
    <row r="291">
      <c r="A291" s="13" t="n">
        <v>289</v>
      </c>
      <c r="B291" s="15">
        <f>IF(A291&lt;=ROUND(TermYears*12,0),PandI,0)</f>
        <v/>
      </c>
      <c r="C291" s="15">
        <f>IF(A291&lt;=ROUND(TermYears*12,0),E290*Rate/12,0)</f>
        <v/>
      </c>
      <c r="D291" s="15">
        <f>B291-C291</f>
        <v/>
      </c>
      <c r="E291" s="15">
        <f>MAX(0,E290-D291)</f>
        <v/>
      </c>
    </row>
    <row r="292">
      <c r="A292" s="13" t="n">
        <v>290</v>
      </c>
      <c r="B292" s="15">
        <f>IF(A292&lt;=ROUND(TermYears*12,0),PandI,0)</f>
        <v/>
      </c>
      <c r="C292" s="15">
        <f>IF(A292&lt;=ROUND(TermYears*12,0),E291*Rate/12,0)</f>
        <v/>
      </c>
      <c r="D292" s="15">
        <f>B292-C292</f>
        <v/>
      </c>
      <c r="E292" s="15">
        <f>MAX(0,E291-D292)</f>
        <v/>
      </c>
    </row>
    <row r="293">
      <c r="A293" s="13" t="n">
        <v>291</v>
      </c>
      <c r="B293" s="15">
        <f>IF(A293&lt;=ROUND(TermYears*12,0),PandI,0)</f>
        <v/>
      </c>
      <c r="C293" s="15">
        <f>IF(A293&lt;=ROUND(TermYears*12,0),E292*Rate/12,0)</f>
        <v/>
      </c>
      <c r="D293" s="15">
        <f>B293-C293</f>
        <v/>
      </c>
      <c r="E293" s="15">
        <f>MAX(0,E292-D293)</f>
        <v/>
      </c>
    </row>
    <row r="294">
      <c r="A294" s="13" t="n">
        <v>292</v>
      </c>
      <c r="B294" s="15">
        <f>IF(A294&lt;=ROUND(TermYears*12,0),PandI,0)</f>
        <v/>
      </c>
      <c r="C294" s="15">
        <f>IF(A294&lt;=ROUND(TermYears*12,0),E293*Rate/12,0)</f>
        <v/>
      </c>
      <c r="D294" s="15">
        <f>B294-C294</f>
        <v/>
      </c>
      <c r="E294" s="15">
        <f>MAX(0,E293-D294)</f>
        <v/>
      </c>
    </row>
    <row r="295">
      <c r="A295" s="13" t="n">
        <v>293</v>
      </c>
      <c r="B295" s="15">
        <f>IF(A295&lt;=ROUND(TermYears*12,0),PandI,0)</f>
        <v/>
      </c>
      <c r="C295" s="15">
        <f>IF(A295&lt;=ROUND(TermYears*12,0),E294*Rate/12,0)</f>
        <v/>
      </c>
      <c r="D295" s="15">
        <f>B295-C295</f>
        <v/>
      </c>
      <c r="E295" s="15">
        <f>MAX(0,E294-D295)</f>
        <v/>
      </c>
    </row>
    <row r="296">
      <c r="A296" s="13" t="n">
        <v>294</v>
      </c>
      <c r="B296" s="15">
        <f>IF(A296&lt;=ROUND(TermYears*12,0),PandI,0)</f>
        <v/>
      </c>
      <c r="C296" s="15">
        <f>IF(A296&lt;=ROUND(TermYears*12,0),E295*Rate/12,0)</f>
        <v/>
      </c>
      <c r="D296" s="15">
        <f>B296-C296</f>
        <v/>
      </c>
      <c r="E296" s="15">
        <f>MAX(0,E295-D296)</f>
        <v/>
      </c>
    </row>
    <row r="297">
      <c r="A297" s="13" t="n">
        <v>295</v>
      </c>
      <c r="B297" s="15">
        <f>IF(A297&lt;=ROUND(TermYears*12,0),PandI,0)</f>
        <v/>
      </c>
      <c r="C297" s="15">
        <f>IF(A297&lt;=ROUND(TermYears*12,0),E296*Rate/12,0)</f>
        <v/>
      </c>
      <c r="D297" s="15">
        <f>B297-C297</f>
        <v/>
      </c>
      <c r="E297" s="15">
        <f>MAX(0,E296-D297)</f>
        <v/>
      </c>
    </row>
    <row r="298">
      <c r="A298" s="13" t="n">
        <v>296</v>
      </c>
      <c r="B298" s="15">
        <f>IF(A298&lt;=ROUND(TermYears*12,0),PandI,0)</f>
        <v/>
      </c>
      <c r="C298" s="15">
        <f>IF(A298&lt;=ROUND(TermYears*12,0),E297*Rate/12,0)</f>
        <v/>
      </c>
      <c r="D298" s="15">
        <f>B298-C298</f>
        <v/>
      </c>
      <c r="E298" s="15">
        <f>MAX(0,E297-D298)</f>
        <v/>
      </c>
    </row>
    <row r="299">
      <c r="A299" s="13" t="n">
        <v>297</v>
      </c>
      <c r="B299" s="15">
        <f>IF(A299&lt;=ROUND(TermYears*12,0),PandI,0)</f>
        <v/>
      </c>
      <c r="C299" s="15">
        <f>IF(A299&lt;=ROUND(TermYears*12,0),E298*Rate/12,0)</f>
        <v/>
      </c>
      <c r="D299" s="15">
        <f>B299-C299</f>
        <v/>
      </c>
      <c r="E299" s="15">
        <f>MAX(0,E298-D299)</f>
        <v/>
      </c>
    </row>
    <row r="300">
      <c r="A300" s="13" t="n">
        <v>298</v>
      </c>
      <c r="B300" s="15">
        <f>IF(A300&lt;=ROUND(TermYears*12,0),PandI,0)</f>
        <v/>
      </c>
      <c r="C300" s="15">
        <f>IF(A300&lt;=ROUND(TermYears*12,0),E299*Rate/12,0)</f>
        <v/>
      </c>
      <c r="D300" s="15">
        <f>B300-C300</f>
        <v/>
      </c>
      <c r="E300" s="15">
        <f>MAX(0,E299-D300)</f>
        <v/>
      </c>
    </row>
    <row r="301">
      <c r="A301" s="13" t="n">
        <v>299</v>
      </c>
      <c r="B301" s="15">
        <f>IF(A301&lt;=ROUND(TermYears*12,0),PandI,0)</f>
        <v/>
      </c>
      <c r="C301" s="15">
        <f>IF(A301&lt;=ROUND(TermYears*12,0),E300*Rate/12,0)</f>
        <v/>
      </c>
      <c r="D301" s="15">
        <f>B301-C301</f>
        <v/>
      </c>
      <c r="E301" s="15">
        <f>MAX(0,E300-D301)</f>
        <v/>
      </c>
    </row>
    <row r="302">
      <c r="A302" s="13" t="n">
        <v>300</v>
      </c>
      <c r="B302" s="15">
        <f>IF(A302&lt;=ROUND(TermYears*12,0),PandI,0)</f>
        <v/>
      </c>
      <c r="C302" s="15">
        <f>IF(A302&lt;=ROUND(TermYears*12,0),E301*Rate/12,0)</f>
        <v/>
      </c>
      <c r="D302" s="15">
        <f>B302-C302</f>
        <v/>
      </c>
      <c r="E302" s="15">
        <f>MAX(0,E301-D302)</f>
        <v/>
      </c>
    </row>
    <row r="303">
      <c r="A303" s="13" t="n">
        <v>301</v>
      </c>
      <c r="B303" s="15">
        <f>IF(A303&lt;=ROUND(TermYears*12,0),PandI,0)</f>
        <v/>
      </c>
      <c r="C303" s="15">
        <f>IF(A303&lt;=ROUND(TermYears*12,0),E302*Rate/12,0)</f>
        <v/>
      </c>
      <c r="D303" s="15">
        <f>B303-C303</f>
        <v/>
      </c>
      <c r="E303" s="15">
        <f>MAX(0,E302-D303)</f>
        <v/>
      </c>
    </row>
    <row r="304">
      <c r="A304" s="13" t="n">
        <v>302</v>
      </c>
      <c r="B304" s="15">
        <f>IF(A304&lt;=ROUND(TermYears*12,0),PandI,0)</f>
        <v/>
      </c>
      <c r="C304" s="15">
        <f>IF(A304&lt;=ROUND(TermYears*12,0),E303*Rate/12,0)</f>
        <v/>
      </c>
      <c r="D304" s="15">
        <f>B304-C304</f>
        <v/>
      </c>
      <c r="E304" s="15">
        <f>MAX(0,E303-D304)</f>
        <v/>
      </c>
    </row>
    <row r="305">
      <c r="A305" s="13" t="n">
        <v>303</v>
      </c>
      <c r="B305" s="15">
        <f>IF(A305&lt;=ROUND(TermYears*12,0),PandI,0)</f>
        <v/>
      </c>
      <c r="C305" s="15">
        <f>IF(A305&lt;=ROUND(TermYears*12,0),E304*Rate/12,0)</f>
        <v/>
      </c>
      <c r="D305" s="15">
        <f>B305-C305</f>
        <v/>
      </c>
      <c r="E305" s="15">
        <f>MAX(0,E304-D305)</f>
        <v/>
      </c>
    </row>
    <row r="306">
      <c r="A306" s="13" t="n">
        <v>304</v>
      </c>
      <c r="B306" s="15">
        <f>IF(A306&lt;=ROUND(TermYears*12,0),PandI,0)</f>
        <v/>
      </c>
      <c r="C306" s="15">
        <f>IF(A306&lt;=ROUND(TermYears*12,0),E305*Rate/12,0)</f>
        <v/>
      </c>
      <c r="D306" s="15">
        <f>B306-C306</f>
        <v/>
      </c>
      <c r="E306" s="15">
        <f>MAX(0,E305-D306)</f>
        <v/>
      </c>
    </row>
    <row r="307">
      <c r="A307" s="13" t="n">
        <v>305</v>
      </c>
      <c r="B307" s="15">
        <f>IF(A307&lt;=ROUND(TermYears*12,0),PandI,0)</f>
        <v/>
      </c>
      <c r="C307" s="15">
        <f>IF(A307&lt;=ROUND(TermYears*12,0),E306*Rate/12,0)</f>
        <v/>
      </c>
      <c r="D307" s="15">
        <f>B307-C307</f>
        <v/>
      </c>
      <c r="E307" s="15">
        <f>MAX(0,E306-D307)</f>
        <v/>
      </c>
    </row>
    <row r="308">
      <c r="A308" s="13" t="n">
        <v>306</v>
      </c>
      <c r="B308" s="15">
        <f>IF(A308&lt;=ROUND(TermYears*12,0),PandI,0)</f>
        <v/>
      </c>
      <c r="C308" s="15">
        <f>IF(A308&lt;=ROUND(TermYears*12,0),E307*Rate/12,0)</f>
        <v/>
      </c>
      <c r="D308" s="15">
        <f>B308-C308</f>
        <v/>
      </c>
      <c r="E308" s="15">
        <f>MAX(0,E307-D308)</f>
        <v/>
      </c>
    </row>
    <row r="309">
      <c r="A309" s="13" t="n">
        <v>307</v>
      </c>
      <c r="B309" s="15">
        <f>IF(A309&lt;=ROUND(TermYears*12,0),PandI,0)</f>
        <v/>
      </c>
      <c r="C309" s="15">
        <f>IF(A309&lt;=ROUND(TermYears*12,0),E308*Rate/12,0)</f>
        <v/>
      </c>
      <c r="D309" s="15">
        <f>B309-C309</f>
        <v/>
      </c>
      <c r="E309" s="15">
        <f>MAX(0,E308-D309)</f>
        <v/>
      </c>
    </row>
    <row r="310">
      <c r="A310" s="13" t="n">
        <v>308</v>
      </c>
      <c r="B310" s="15">
        <f>IF(A310&lt;=ROUND(TermYears*12,0),PandI,0)</f>
        <v/>
      </c>
      <c r="C310" s="15">
        <f>IF(A310&lt;=ROUND(TermYears*12,0),E309*Rate/12,0)</f>
        <v/>
      </c>
      <c r="D310" s="15">
        <f>B310-C310</f>
        <v/>
      </c>
      <c r="E310" s="15">
        <f>MAX(0,E309-D310)</f>
        <v/>
      </c>
    </row>
    <row r="311">
      <c r="A311" s="13" t="n">
        <v>309</v>
      </c>
      <c r="B311" s="15">
        <f>IF(A311&lt;=ROUND(TermYears*12,0),PandI,0)</f>
        <v/>
      </c>
      <c r="C311" s="15">
        <f>IF(A311&lt;=ROUND(TermYears*12,0),E310*Rate/12,0)</f>
        <v/>
      </c>
      <c r="D311" s="15">
        <f>B311-C311</f>
        <v/>
      </c>
      <c r="E311" s="15">
        <f>MAX(0,E310-D311)</f>
        <v/>
      </c>
    </row>
    <row r="312">
      <c r="A312" s="13" t="n">
        <v>310</v>
      </c>
      <c r="B312" s="15">
        <f>IF(A312&lt;=ROUND(TermYears*12,0),PandI,0)</f>
        <v/>
      </c>
      <c r="C312" s="15">
        <f>IF(A312&lt;=ROUND(TermYears*12,0),E311*Rate/12,0)</f>
        <v/>
      </c>
      <c r="D312" s="15">
        <f>B312-C312</f>
        <v/>
      </c>
      <c r="E312" s="15">
        <f>MAX(0,E311-D312)</f>
        <v/>
      </c>
    </row>
    <row r="313">
      <c r="A313" s="13" t="n">
        <v>311</v>
      </c>
      <c r="B313" s="15">
        <f>IF(A313&lt;=ROUND(TermYears*12,0),PandI,0)</f>
        <v/>
      </c>
      <c r="C313" s="15">
        <f>IF(A313&lt;=ROUND(TermYears*12,0),E312*Rate/12,0)</f>
        <v/>
      </c>
      <c r="D313" s="15">
        <f>B313-C313</f>
        <v/>
      </c>
      <c r="E313" s="15">
        <f>MAX(0,E312-D313)</f>
        <v/>
      </c>
    </row>
    <row r="314">
      <c r="A314" s="13" t="n">
        <v>312</v>
      </c>
      <c r="B314" s="15">
        <f>IF(A314&lt;=ROUND(TermYears*12,0),PandI,0)</f>
        <v/>
      </c>
      <c r="C314" s="15">
        <f>IF(A314&lt;=ROUND(TermYears*12,0),E313*Rate/12,0)</f>
        <v/>
      </c>
      <c r="D314" s="15">
        <f>B314-C314</f>
        <v/>
      </c>
      <c r="E314" s="15">
        <f>MAX(0,E313-D314)</f>
        <v/>
      </c>
    </row>
    <row r="315">
      <c r="A315" s="13" t="n">
        <v>313</v>
      </c>
      <c r="B315" s="15">
        <f>IF(A315&lt;=ROUND(TermYears*12,0),PandI,0)</f>
        <v/>
      </c>
      <c r="C315" s="15">
        <f>IF(A315&lt;=ROUND(TermYears*12,0),E314*Rate/12,0)</f>
        <v/>
      </c>
      <c r="D315" s="15">
        <f>B315-C315</f>
        <v/>
      </c>
      <c r="E315" s="15">
        <f>MAX(0,E314-D315)</f>
        <v/>
      </c>
    </row>
    <row r="316">
      <c r="A316" s="13" t="n">
        <v>314</v>
      </c>
      <c r="B316" s="15">
        <f>IF(A316&lt;=ROUND(TermYears*12,0),PandI,0)</f>
        <v/>
      </c>
      <c r="C316" s="15">
        <f>IF(A316&lt;=ROUND(TermYears*12,0),E315*Rate/12,0)</f>
        <v/>
      </c>
      <c r="D316" s="15">
        <f>B316-C316</f>
        <v/>
      </c>
      <c r="E316" s="15">
        <f>MAX(0,E315-D316)</f>
        <v/>
      </c>
    </row>
    <row r="317">
      <c r="A317" s="13" t="n">
        <v>315</v>
      </c>
      <c r="B317" s="15">
        <f>IF(A317&lt;=ROUND(TermYears*12,0),PandI,0)</f>
        <v/>
      </c>
      <c r="C317" s="15">
        <f>IF(A317&lt;=ROUND(TermYears*12,0),E316*Rate/12,0)</f>
        <v/>
      </c>
      <c r="D317" s="15">
        <f>B317-C317</f>
        <v/>
      </c>
      <c r="E317" s="15">
        <f>MAX(0,E316-D317)</f>
        <v/>
      </c>
    </row>
    <row r="318">
      <c r="A318" s="13" t="n">
        <v>316</v>
      </c>
      <c r="B318" s="15">
        <f>IF(A318&lt;=ROUND(TermYears*12,0),PandI,0)</f>
        <v/>
      </c>
      <c r="C318" s="15">
        <f>IF(A318&lt;=ROUND(TermYears*12,0),E317*Rate/12,0)</f>
        <v/>
      </c>
      <c r="D318" s="15">
        <f>B318-C318</f>
        <v/>
      </c>
      <c r="E318" s="15">
        <f>MAX(0,E317-D318)</f>
        <v/>
      </c>
    </row>
    <row r="319">
      <c r="A319" s="13" t="n">
        <v>317</v>
      </c>
      <c r="B319" s="15">
        <f>IF(A319&lt;=ROUND(TermYears*12,0),PandI,0)</f>
        <v/>
      </c>
      <c r="C319" s="15">
        <f>IF(A319&lt;=ROUND(TermYears*12,0),E318*Rate/12,0)</f>
        <v/>
      </c>
      <c r="D319" s="15">
        <f>B319-C319</f>
        <v/>
      </c>
      <c r="E319" s="15">
        <f>MAX(0,E318-D319)</f>
        <v/>
      </c>
    </row>
    <row r="320">
      <c r="A320" s="13" t="n">
        <v>318</v>
      </c>
      <c r="B320" s="15">
        <f>IF(A320&lt;=ROUND(TermYears*12,0),PandI,0)</f>
        <v/>
      </c>
      <c r="C320" s="15">
        <f>IF(A320&lt;=ROUND(TermYears*12,0),E319*Rate/12,0)</f>
        <v/>
      </c>
      <c r="D320" s="15">
        <f>B320-C320</f>
        <v/>
      </c>
      <c r="E320" s="15">
        <f>MAX(0,E319-D320)</f>
        <v/>
      </c>
    </row>
    <row r="321">
      <c r="A321" s="13" t="n">
        <v>319</v>
      </c>
      <c r="B321" s="15">
        <f>IF(A321&lt;=ROUND(TermYears*12,0),PandI,0)</f>
        <v/>
      </c>
      <c r="C321" s="15">
        <f>IF(A321&lt;=ROUND(TermYears*12,0),E320*Rate/12,0)</f>
        <v/>
      </c>
      <c r="D321" s="15">
        <f>B321-C321</f>
        <v/>
      </c>
      <c r="E321" s="15">
        <f>MAX(0,E320-D321)</f>
        <v/>
      </c>
    </row>
    <row r="322">
      <c r="A322" s="13" t="n">
        <v>320</v>
      </c>
      <c r="B322" s="15">
        <f>IF(A322&lt;=ROUND(TermYears*12,0),PandI,0)</f>
        <v/>
      </c>
      <c r="C322" s="15">
        <f>IF(A322&lt;=ROUND(TermYears*12,0),E321*Rate/12,0)</f>
        <v/>
      </c>
      <c r="D322" s="15">
        <f>B322-C322</f>
        <v/>
      </c>
      <c r="E322" s="15">
        <f>MAX(0,E321-D322)</f>
        <v/>
      </c>
    </row>
    <row r="323">
      <c r="A323" s="13" t="n">
        <v>321</v>
      </c>
      <c r="B323" s="15">
        <f>IF(A323&lt;=ROUND(TermYears*12,0),PandI,0)</f>
        <v/>
      </c>
      <c r="C323" s="15">
        <f>IF(A323&lt;=ROUND(TermYears*12,0),E322*Rate/12,0)</f>
        <v/>
      </c>
      <c r="D323" s="15">
        <f>B323-C323</f>
        <v/>
      </c>
      <c r="E323" s="15">
        <f>MAX(0,E322-D323)</f>
        <v/>
      </c>
    </row>
    <row r="324">
      <c r="A324" s="13" t="n">
        <v>322</v>
      </c>
      <c r="B324" s="15">
        <f>IF(A324&lt;=ROUND(TermYears*12,0),PandI,0)</f>
        <v/>
      </c>
      <c r="C324" s="15">
        <f>IF(A324&lt;=ROUND(TermYears*12,0),E323*Rate/12,0)</f>
        <v/>
      </c>
      <c r="D324" s="15">
        <f>B324-C324</f>
        <v/>
      </c>
      <c r="E324" s="15">
        <f>MAX(0,E323-D324)</f>
        <v/>
      </c>
    </row>
    <row r="325">
      <c r="A325" s="13" t="n">
        <v>323</v>
      </c>
      <c r="B325" s="15">
        <f>IF(A325&lt;=ROUND(TermYears*12,0),PandI,0)</f>
        <v/>
      </c>
      <c r="C325" s="15">
        <f>IF(A325&lt;=ROUND(TermYears*12,0),E324*Rate/12,0)</f>
        <v/>
      </c>
      <c r="D325" s="15">
        <f>B325-C325</f>
        <v/>
      </c>
      <c r="E325" s="15">
        <f>MAX(0,E324-D325)</f>
        <v/>
      </c>
    </row>
    <row r="326">
      <c r="A326" s="13" t="n">
        <v>324</v>
      </c>
      <c r="B326" s="15">
        <f>IF(A326&lt;=ROUND(TermYears*12,0),PandI,0)</f>
        <v/>
      </c>
      <c r="C326" s="15">
        <f>IF(A326&lt;=ROUND(TermYears*12,0),E325*Rate/12,0)</f>
        <v/>
      </c>
      <c r="D326" s="15">
        <f>B326-C326</f>
        <v/>
      </c>
      <c r="E326" s="15">
        <f>MAX(0,E325-D326)</f>
        <v/>
      </c>
    </row>
    <row r="327">
      <c r="A327" s="13" t="n">
        <v>325</v>
      </c>
      <c r="B327" s="15">
        <f>IF(A327&lt;=ROUND(TermYears*12,0),PandI,0)</f>
        <v/>
      </c>
      <c r="C327" s="15">
        <f>IF(A327&lt;=ROUND(TermYears*12,0),E326*Rate/12,0)</f>
        <v/>
      </c>
      <c r="D327" s="15">
        <f>B327-C327</f>
        <v/>
      </c>
      <c r="E327" s="15">
        <f>MAX(0,E326-D327)</f>
        <v/>
      </c>
    </row>
    <row r="328">
      <c r="A328" s="13" t="n">
        <v>326</v>
      </c>
      <c r="B328" s="15">
        <f>IF(A328&lt;=ROUND(TermYears*12,0),PandI,0)</f>
        <v/>
      </c>
      <c r="C328" s="15">
        <f>IF(A328&lt;=ROUND(TermYears*12,0),E327*Rate/12,0)</f>
        <v/>
      </c>
      <c r="D328" s="15">
        <f>B328-C328</f>
        <v/>
      </c>
      <c r="E328" s="15">
        <f>MAX(0,E327-D328)</f>
        <v/>
      </c>
    </row>
    <row r="329">
      <c r="A329" s="13" t="n">
        <v>327</v>
      </c>
      <c r="B329" s="15">
        <f>IF(A329&lt;=ROUND(TermYears*12,0),PandI,0)</f>
        <v/>
      </c>
      <c r="C329" s="15">
        <f>IF(A329&lt;=ROUND(TermYears*12,0),E328*Rate/12,0)</f>
        <v/>
      </c>
      <c r="D329" s="15">
        <f>B329-C329</f>
        <v/>
      </c>
      <c r="E329" s="15">
        <f>MAX(0,E328-D329)</f>
        <v/>
      </c>
    </row>
    <row r="330">
      <c r="A330" s="13" t="n">
        <v>328</v>
      </c>
      <c r="B330" s="15">
        <f>IF(A330&lt;=ROUND(TermYears*12,0),PandI,0)</f>
        <v/>
      </c>
      <c r="C330" s="15">
        <f>IF(A330&lt;=ROUND(TermYears*12,0),E329*Rate/12,0)</f>
        <v/>
      </c>
      <c r="D330" s="15">
        <f>B330-C330</f>
        <v/>
      </c>
      <c r="E330" s="15">
        <f>MAX(0,E329-D330)</f>
        <v/>
      </c>
    </row>
    <row r="331">
      <c r="A331" s="13" t="n">
        <v>329</v>
      </c>
      <c r="B331" s="15">
        <f>IF(A331&lt;=ROUND(TermYears*12,0),PandI,0)</f>
        <v/>
      </c>
      <c r="C331" s="15">
        <f>IF(A331&lt;=ROUND(TermYears*12,0),E330*Rate/12,0)</f>
        <v/>
      </c>
      <c r="D331" s="15">
        <f>B331-C331</f>
        <v/>
      </c>
      <c r="E331" s="15">
        <f>MAX(0,E330-D331)</f>
        <v/>
      </c>
    </row>
    <row r="332">
      <c r="A332" s="13" t="n">
        <v>330</v>
      </c>
      <c r="B332" s="15">
        <f>IF(A332&lt;=ROUND(TermYears*12,0),PandI,0)</f>
        <v/>
      </c>
      <c r="C332" s="15">
        <f>IF(A332&lt;=ROUND(TermYears*12,0),E331*Rate/12,0)</f>
        <v/>
      </c>
      <c r="D332" s="15">
        <f>B332-C332</f>
        <v/>
      </c>
      <c r="E332" s="15">
        <f>MAX(0,E331-D332)</f>
        <v/>
      </c>
    </row>
    <row r="333">
      <c r="A333" s="13" t="n">
        <v>331</v>
      </c>
      <c r="B333" s="15">
        <f>IF(A333&lt;=ROUND(TermYears*12,0),PandI,0)</f>
        <v/>
      </c>
      <c r="C333" s="15">
        <f>IF(A333&lt;=ROUND(TermYears*12,0),E332*Rate/12,0)</f>
        <v/>
      </c>
      <c r="D333" s="15">
        <f>B333-C333</f>
        <v/>
      </c>
      <c r="E333" s="15">
        <f>MAX(0,E332-D333)</f>
        <v/>
      </c>
    </row>
    <row r="334">
      <c r="A334" s="13" t="n">
        <v>332</v>
      </c>
      <c r="B334" s="15">
        <f>IF(A334&lt;=ROUND(TermYears*12,0),PandI,0)</f>
        <v/>
      </c>
      <c r="C334" s="15">
        <f>IF(A334&lt;=ROUND(TermYears*12,0),E333*Rate/12,0)</f>
        <v/>
      </c>
      <c r="D334" s="15">
        <f>B334-C334</f>
        <v/>
      </c>
      <c r="E334" s="15">
        <f>MAX(0,E333-D334)</f>
        <v/>
      </c>
    </row>
    <row r="335">
      <c r="A335" s="13" t="n">
        <v>333</v>
      </c>
      <c r="B335" s="15">
        <f>IF(A335&lt;=ROUND(TermYears*12,0),PandI,0)</f>
        <v/>
      </c>
      <c r="C335" s="15">
        <f>IF(A335&lt;=ROUND(TermYears*12,0),E334*Rate/12,0)</f>
        <v/>
      </c>
      <c r="D335" s="15">
        <f>B335-C335</f>
        <v/>
      </c>
      <c r="E335" s="15">
        <f>MAX(0,E334-D335)</f>
        <v/>
      </c>
    </row>
    <row r="336">
      <c r="A336" s="13" t="n">
        <v>334</v>
      </c>
      <c r="B336" s="15">
        <f>IF(A336&lt;=ROUND(TermYears*12,0),PandI,0)</f>
        <v/>
      </c>
      <c r="C336" s="15">
        <f>IF(A336&lt;=ROUND(TermYears*12,0),E335*Rate/12,0)</f>
        <v/>
      </c>
      <c r="D336" s="15">
        <f>B336-C336</f>
        <v/>
      </c>
      <c r="E336" s="15">
        <f>MAX(0,E335-D336)</f>
        <v/>
      </c>
    </row>
    <row r="337">
      <c r="A337" s="13" t="n">
        <v>335</v>
      </c>
      <c r="B337" s="15">
        <f>IF(A337&lt;=ROUND(TermYears*12,0),PandI,0)</f>
        <v/>
      </c>
      <c r="C337" s="15">
        <f>IF(A337&lt;=ROUND(TermYears*12,0),E336*Rate/12,0)</f>
        <v/>
      </c>
      <c r="D337" s="15">
        <f>B337-C337</f>
        <v/>
      </c>
      <c r="E337" s="15">
        <f>MAX(0,E336-D337)</f>
        <v/>
      </c>
    </row>
    <row r="338">
      <c r="A338" s="13" t="n">
        <v>336</v>
      </c>
      <c r="B338" s="15">
        <f>IF(A338&lt;=ROUND(TermYears*12,0),PandI,0)</f>
        <v/>
      </c>
      <c r="C338" s="15">
        <f>IF(A338&lt;=ROUND(TermYears*12,0),E337*Rate/12,0)</f>
        <v/>
      </c>
      <c r="D338" s="15">
        <f>B338-C338</f>
        <v/>
      </c>
      <c r="E338" s="15">
        <f>MAX(0,E337-D338)</f>
        <v/>
      </c>
    </row>
    <row r="339">
      <c r="A339" s="13" t="n">
        <v>337</v>
      </c>
      <c r="B339" s="15">
        <f>IF(A339&lt;=ROUND(TermYears*12,0),PandI,0)</f>
        <v/>
      </c>
      <c r="C339" s="15">
        <f>IF(A339&lt;=ROUND(TermYears*12,0),E338*Rate/12,0)</f>
        <v/>
      </c>
      <c r="D339" s="15">
        <f>B339-C339</f>
        <v/>
      </c>
      <c r="E339" s="15">
        <f>MAX(0,E338-D339)</f>
        <v/>
      </c>
    </row>
    <row r="340">
      <c r="A340" s="13" t="n">
        <v>338</v>
      </c>
      <c r="B340" s="15">
        <f>IF(A340&lt;=ROUND(TermYears*12,0),PandI,0)</f>
        <v/>
      </c>
      <c r="C340" s="15">
        <f>IF(A340&lt;=ROUND(TermYears*12,0),E339*Rate/12,0)</f>
        <v/>
      </c>
      <c r="D340" s="15">
        <f>B340-C340</f>
        <v/>
      </c>
      <c r="E340" s="15">
        <f>MAX(0,E339-D340)</f>
        <v/>
      </c>
    </row>
    <row r="341">
      <c r="A341" s="13" t="n">
        <v>339</v>
      </c>
      <c r="B341" s="15">
        <f>IF(A341&lt;=ROUND(TermYears*12,0),PandI,0)</f>
        <v/>
      </c>
      <c r="C341" s="15">
        <f>IF(A341&lt;=ROUND(TermYears*12,0),E340*Rate/12,0)</f>
        <v/>
      </c>
      <c r="D341" s="15">
        <f>B341-C341</f>
        <v/>
      </c>
      <c r="E341" s="15">
        <f>MAX(0,E340-D341)</f>
        <v/>
      </c>
    </row>
    <row r="342">
      <c r="A342" s="13" t="n">
        <v>340</v>
      </c>
      <c r="B342" s="15">
        <f>IF(A342&lt;=ROUND(TermYears*12,0),PandI,0)</f>
        <v/>
      </c>
      <c r="C342" s="15">
        <f>IF(A342&lt;=ROUND(TermYears*12,0),E341*Rate/12,0)</f>
        <v/>
      </c>
      <c r="D342" s="15">
        <f>B342-C342</f>
        <v/>
      </c>
      <c r="E342" s="15">
        <f>MAX(0,E341-D342)</f>
        <v/>
      </c>
    </row>
    <row r="343">
      <c r="A343" s="13" t="n">
        <v>341</v>
      </c>
      <c r="B343" s="15">
        <f>IF(A343&lt;=ROUND(TermYears*12,0),PandI,0)</f>
        <v/>
      </c>
      <c r="C343" s="15">
        <f>IF(A343&lt;=ROUND(TermYears*12,0),E342*Rate/12,0)</f>
        <v/>
      </c>
      <c r="D343" s="15">
        <f>B343-C343</f>
        <v/>
      </c>
      <c r="E343" s="15">
        <f>MAX(0,E342-D343)</f>
        <v/>
      </c>
    </row>
    <row r="344">
      <c r="A344" s="13" t="n">
        <v>342</v>
      </c>
      <c r="B344" s="15">
        <f>IF(A344&lt;=ROUND(TermYears*12,0),PandI,0)</f>
        <v/>
      </c>
      <c r="C344" s="15">
        <f>IF(A344&lt;=ROUND(TermYears*12,0),E343*Rate/12,0)</f>
        <v/>
      </c>
      <c r="D344" s="15">
        <f>B344-C344</f>
        <v/>
      </c>
      <c r="E344" s="15">
        <f>MAX(0,E343-D344)</f>
        <v/>
      </c>
    </row>
    <row r="345">
      <c r="A345" s="13" t="n">
        <v>343</v>
      </c>
      <c r="B345" s="15">
        <f>IF(A345&lt;=ROUND(TermYears*12,0),PandI,0)</f>
        <v/>
      </c>
      <c r="C345" s="15">
        <f>IF(A345&lt;=ROUND(TermYears*12,0),E344*Rate/12,0)</f>
        <v/>
      </c>
      <c r="D345" s="15">
        <f>B345-C345</f>
        <v/>
      </c>
      <c r="E345" s="15">
        <f>MAX(0,E344-D345)</f>
        <v/>
      </c>
    </row>
    <row r="346">
      <c r="A346" s="13" t="n">
        <v>344</v>
      </c>
      <c r="B346" s="15">
        <f>IF(A346&lt;=ROUND(TermYears*12,0),PandI,0)</f>
        <v/>
      </c>
      <c r="C346" s="15">
        <f>IF(A346&lt;=ROUND(TermYears*12,0),E345*Rate/12,0)</f>
        <v/>
      </c>
      <c r="D346" s="15">
        <f>B346-C346</f>
        <v/>
      </c>
      <c r="E346" s="15">
        <f>MAX(0,E345-D346)</f>
        <v/>
      </c>
    </row>
    <row r="347">
      <c r="A347" s="13" t="n">
        <v>345</v>
      </c>
      <c r="B347" s="15">
        <f>IF(A347&lt;=ROUND(TermYears*12,0),PandI,0)</f>
        <v/>
      </c>
      <c r="C347" s="15">
        <f>IF(A347&lt;=ROUND(TermYears*12,0),E346*Rate/12,0)</f>
        <v/>
      </c>
      <c r="D347" s="15">
        <f>B347-C347</f>
        <v/>
      </c>
      <c r="E347" s="15">
        <f>MAX(0,E346-D347)</f>
        <v/>
      </c>
    </row>
    <row r="348">
      <c r="A348" s="13" t="n">
        <v>346</v>
      </c>
      <c r="B348" s="15">
        <f>IF(A348&lt;=ROUND(TermYears*12,0),PandI,0)</f>
        <v/>
      </c>
      <c r="C348" s="15">
        <f>IF(A348&lt;=ROUND(TermYears*12,0),E347*Rate/12,0)</f>
        <v/>
      </c>
      <c r="D348" s="15">
        <f>B348-C348</f>
        <v/>
      </c>
      <c r="E348" s="15">
        <f>MAX(0,E347-D348)</f>
        <v/>
      </c>
    </row>
    <row r="349">
      <c r="A349" s="13" t="n">
        <v>347</v>
      </c>
      <c r="B349" s="15">
        <f>IF(A349&lt;=ROUND(TermYears*12,0),PandI,0)</f>
        <v/>
      </c>
      <c r="C349" s="15">
        <f>IF(A349&lt;=ROUND(TermYears*12,0),E348*Rate/12,0)</f>
        <v/>
      </c>
      <c r="D349" s="15">
        <f>B349-C349</f>
        <v/>
      </c>
      <c r="E349" s="15">
        <f>MAX(0,E348-D349)</f>
        <v/>
      </c>
    </row>
    <row r="350">
      <c r="A350" s="13" t="n">
        <v>348</v>
      </c>
      <c r="B350" s="15">
        <f>IF(A350&lt;=ROUND(TermYears*12,0),PandI,0)</f>
        <v/>
      </c>
      <c r="C350" s="15">
        <f>IF(A350&lt;=ROUND(TermYears*12,0),E349*Rate/12,0)</f>
        <v/>
      </c>
      <c r="D350" s="15">
        <f>B350-C350</f>
        <v/>
      </c>
      <c r="E350" s="15">
        <f>MAX(0,E349-D350)</f>
        <v/>
      </c>
    </row>
    <row r="351">
      <c r="A351" s="13" t="n">
        <v>349</v>
      </c>
      <c r="B351" s="15">
        <f>IF(A351&lt;=ROUND(TermYears*12,0),PandI,0)</f>
        <v/>
      </c>
      <c r="C351" s="15">
        <f>IF(A351&lt;=ROUND(TermYears*12,0),E350*Rate/12,0)</f>
        <v/>
      </c>
      <c r="D351" s="15">
        <f>B351-C351</f>
        <v/>
      </c>
      <c r="E351" s="15">
        <f>MAX(0,E350-D351)</f>
        <v/>
      </c>
    </row>
    <row r="352">
      <c r="A352" s="13" t="n">
        <v>350</v>
      </c>
      <c r="B352" s="15">
        <f>IF(A352&lt;=ROUND(TermYears*12,0),PandI,0)</f>
        <v/>
      </c>
      <c r="C352" s="15">
        <f>IF(A352&lt;=ROUND(TermYears*12,0),E351*Rate/12,0)</f>
        <v/>
      </c>
      <c r="D352" s="15">
        <f>B352-C352</f>
        <v/>
      </c>
      <c r="E352" s="15">
        <f>MAX(0,E351-D352)</f>
        <v/>
      </c>
    </row>
    <row r="353">
      <c r="A353" s="13" t="n">
        <v>351</v>
      </c>
      <c r="B353" s="15">
        <f>IF(A353&lt;=ROUND(TermYears*12,0),PandI,0)</f>
        <v/>
      </c>
      <c r="C353" s="15">
        <f>IF(A353&lt;=ROUND(TermYears*12,0),E352*Rate/12,0)</f>
        <v/>
      </c>
      <c r="D353" s="15">
        <f>B353-C353</f>
        <v/>
      </c>
      <c r="E353" s="15">
        <f>MAX(0,E352-D353)</f>
        <v/>
      </c>
    </row>
    <row r="354">
      <c r="A354" s="13" t="n">
        <v>352</v>
      </c>
      <c r="B354" s="15">
        <f>IF(A354&lt;=ROUND(TermYears*12,0),PandI,0)</f>
        <v/>
      </c>
      <c r="C354" s="15">
        <f>IF(A354&lt;=ROUND(TermYears*12,0),E353*Rate/12,0)</f>
        <v/>
      </c>
      <c r="D354" s="15">
        <f>B354-C354</f>
        <v/>
      </c>
      <c r="E354" s="15">
        <f>MAX(0,E353-D354)</f>
        <v/>
      </c>
    </row>
    <row r="355">
      <c r="A355" s="13" t="n">
        <v>353</v>
      </c>
      <c r="B355" s="15">
        <f>IF(A355&lt;=ROUND(TermYears*12,0),PandI,0)</f>
        <v/>
      </c>
      <c r="C355" s="15">
        <f>IF(A355&lt;=ROUND(TermYears*12,0),E354*Rate/12,0)</f>
        <v/>
      </c>
      <c r="D355" s="15">
        <f>B355-C355</f>
        <v/>
      </c>
      <c r="E355" s="15">
        <f>MAX(0,E354-D355)</f>
        <v/>
      </c>
    </row>
    <row r="356">
      <c r="A356" s="13" t="n">
        <v>354</v>
      </c>
      <c r="B356" s="15">
        <f>IF(A356&lt;=ROUND(TermYears*12,0),PandI,0)</f>
        <v/>
      </c>
      <c r="C356" s="15">
        <f>IF(A356&lt;=ROUND(TermYears*12,0),E355*Rate/12,0)</f>
        <v/>
      </c>
      <c r="D356" s="15">
        <f>B356-C356</f>
        <v/>
      </c>
      <c r="E356" s="15">
        <f>MAX(0,E355-D356)</f>
        <v/>
      </c>
    </row>
    <row r="357">
      <c r="A357" s="13" t="n">
        <v>355</v>
      </c>
      <c r="B357" s="15">
        <f>IF(A357&lt;=ROUND(TermYears*12,0),PandI,0)</f>
        <v/>
      </c>
      <c r="C357" s="15">
        <f>IF(A357&lt;=ROUND(TermYears*12,0),E356*Rate/12,0)</f>
        <v/>
      </c>
      <c r="D357" s="15">
        <f>B357-C357</f>
        <v/>
      </c>
      <c r="E357" s="15">
        <f>MAX(0,E356-D357)</f>
        <v/>
      </c>
    </row>
    <row r="358">
      <c r="A358" s="13" t="n">
        <v>356</v>
      </c>
      <c r="B358" s="15">
        <f>IF(A358&lt;=ROUND(TermYears*12,0),PandI,0)</f>
        <v/>
      </c>
      <c r="C358" s="15">
        <f>IF(A358&lt;=ROUND(TermYears*12,0),E357*Rate/12,0)</f>
        <v/>
      </c>
      <c r="D358" s="15">
        <f>B358-C358</f>
        <v/>
      </c>
      <c r="E358" s="15">
        <f>MAX(0,E357-D358)</f>
        <v/>
      </c>
    </row>
    <row r="359">
      <c r="A359" s="13" t="n">
        <v>357</v>
      </c>
      <c r="B359" s="15">
        <f>IF(A359&lt;=ROUND(TermYears*12,0),PandI,0)</f>
        <v/>
      </c>
      <c r="C359" s="15">
        <f>IF(A359&lt;=ROUND(TermYears*12,0),E358*Rate/12,0)</f>
        <v/>
      </c>
      <c r="D359" s="15">
        <f>B359-C359</f>
        <v/>
      </c>
      <c r="E359" s="15">
        <f>MAX(0,E358-D359)</f>
        <v/>
      </c>
    </row>
    <row r="360">
      <c r="A360" s="13" t="n">
        <v>358</v>
      </c>
      <c r="B360" s="15">
        <f>IF(A360&lt;=ROUND(TermYears*12,0),PandI,0)</f>
        <v/>
      </c>
      <c r="C360" s="15">
        <f>IF(A360&lt;=ROUND(TermYears*12,0),E359*Rate/12,0)</f>
        <v/>
      </c>
      <c r="D360" s="15">
        <f>B360-C360</f>
        <v/>
      </c>
      <c r="E360" s="15">
        <f>MAX(0,E359-D360)</f>
        <v/>
      </c>
    </row>
    <row r="361">
      <c r="A361" s="13" t="n">
        <v>359</v>
      </c>
      <c r="B361" s="15">
        <f>IF(A361&lt;=ROUND(TermYears*12,0),PandI,0)</f>
        <v/>
      </c>
      <c r="C361" s="15">
        <f>IF(A361&lt;=ROUND(TermYears*12,0),E360*Rate/12,0)</f>
        <v/>
      </c>
      <c r="D361" s="15">
        <f>B361-C361</f>
        <v/>
      </c>
      <c r="E361" s="15">
        <f>MAX(0,E360-D361)</f>
        <v/>
      </c>
    </row>
    <row r="362">
      <c r="A362" s="13" t="n">
        <v>360</v>
      </c>
      <c r="B362" s="15">
        <f>IF(A362&lt;=ROUND(TermYears*12,0),PandI,0)</f>
        <v/>
      </c>
      <c r="C362" s="15">
        <f>IF(A362&lt;=ROUND(TermYears*12,0),E361*Rate/12,0)</f>
        <v/>
      </c>
      <c r="D362" s="15">
        <f>B362-C362</f>
        <v/>
      </c>
      <c r="E362" s="15">
        <f>MAX(0,E361-D362)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